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 codeName="{7A2D7E96-6E34-419A-AE5F-296B3A7E7977}"/>
  <workbookPr codeName="ThisWorkbook" defaultThemeVersion="124226"/>
  <bookViews>
    <workbookView xWindow="240" yWindow="195" windowWidth="19440" windowHeight="7875"/>
  </bookViews>
  <sheets>
    <sheet name="Analysis" sheetId="1" r:id="rId1"/>
    <sheet name="Data" sheetId="2" r:id="rId2"/>
  </sheets>
  <definedNames>
    <definedName name="_xlnm._FilterDatabase" localSheetId="1" hidden="1">Data!$A$1:$G$460</definedName>
  </definedNames>
  <calcPr calcId="125725"/>
</workbook>
</file>

<file path=xl/calcChain.xml><?xml version="1.0" encoding="utf-8"?>
<calcChain xmlns="http://schemas.openxmlformats.org/spreadsheetml/2006/main">
  <c r="C15" i="1"/>
  <c r="C11"/>
  <c r="C7"/>
  <c r="V7" s="1"/>
  <c r="Y21" l="1"/>
  <c r="E2" i="2"/>
  <c r="F2"/>
  <c r="G2"/>
  <c r="V8" i="1"/>
  <c r="V9" s="1"/>
  <c r="U12"/>
  <c r="U13"/>
  <c r="V21"/>
  <c r="W11"/>
  <c r="W21"/>
  <c r="U16"/>
  <c r="U17"/>
  <c r="X21"/>
  <c r="AA13"/>
  <c r="E403" i="2"/>
  <c r="E413"/>
  <c r="F413"/>
  <c r="G413"/>
  <c r="E275"/>
  <c r="F275"/>
  <c r="G275"/>
  <c r="E119"/>
  <c r="F3"/>
  <c r="G3"/>
  <c r="F7"/>
  <c r="G7"/>
  <c r="F11"/>
  <c r="G11"/>
  <c r="F8"/>
  <c r="G8"/>
  <c r="F10"/>
  <c r="G10"/>
  <c r="F12"/>
  <c r="G12"/>
  <c r="F13"/>
  <c r="G13"/>
  <c r="F6"/>
  <c r="G6"/>
  <c r="F18"/>
  <c r="G18"/>
  <c r="F17"/>
  <c r="G17"/>
  <c r="F14"/>
  <c r="G14"/>
  <c r="F20"/>
  <c r="G20"/>
  <c r="F22"/>
  <c r="G22"/>
  <c r="F24"/>
  <c r="G24"/>
  <c r="F23"/>
  <c r="G23"/>
  <c r="F54"/>
  <c r="G54"/>
  <c r="F53"/>
  <c r="G53"/>
  <c r="F42"/>
  <c r="G42"/>
  <c r="F49"/>
  <c r="G49"/>
  <c r="F58"/>
  <c r="G58"/>
  <c r="F46"/>
  <c r="G46"/>
  <c r="F50"/>
  <c r="G50"/>
  <c r="F38"/>
  <c r="G38"/>
  <c r="F64"/>
  <c r="G64"/>
  <c r="F39"/>
  <c r="G39"/>
  <c r="F61"/>
  <c r="G61"/>
  <c r="F59"/>
  <c r="G59"/>
  <c r="F29"/>
  <c r="G29"/>
  <c r="F63"/>
  <c r="G63"/>
  <c r="F32"/>
  <c r="G32"/>
  <c r="F48"/>
  <c r="G48"/>
  <c r="F45"/>
  <c r="G45"/>
  <c r="F41"/>
  <c r="G41"/>
  <c r="F62"/>
  <c r="G62"/>
  <c r="F27"/>
  <c r="G27"/>
  <c r="F40"/>
  <c r="G40"/>
  <c r="F30"/>
  <c r="G30"/>
  <c r="F34"/>
  <c r="G34"/>
  <c r="F60"/>
  <c r="G60"/>
  <c r="F37"/>
  <c r="G37"/>
  <c r="F52"/>
  <c r="G52"/>
  <c r="F56"/>
  <c r="G56"/>
  <c r="F57"/>
  <c r="G57"/>
  <c r="F25"/>
  <c r="G25"/>
  <c r="F36"/>
  <c r="G36"/>
  <c r="F44"/>
  <c r="G44"/>
  <c r="F47"/>
  <c r="G47"/>
  <c r="F51"/>
  <c r="G51"/>
  <c r="F43"/>
  <c r="G43"/>
  <c r="F33"/>
  <c r="G33"/>
  <c r="F55"/>
  <c r="G55"/>
  <c r="F67"/>
  <c r="G67"/>
  <c r="F69"/>
  <c r="G69"/>
  <c r="F68"/>
  <c r="G68"/>
  <c r="F74"/>
  <c r="G74"/>
  <c r="F70"/>
  <c r="G70"/>
  <c r="F73"/>
  <c r="G73"/>
  <c r="F75"/>
  <c r="G75"/>
  <c r="F76"/>
  <c r="G76"/>
  <c r="F71"/>
  <c r="G71"/>
  <c r="F77"/>
  <c r="G77"/>
  <c r="F78"/>
  <c r="G78"/>
  <c r="F102"/>
  <c r="G102"/>
  <c r="F105"/>
  <c r="G105"/>
  <c r="F103"/>
  <c r="G103"/>
  <c r="F90"/>
  <c r="G90"/>
  <c r="F81"/>
  <c r="G81"/>
  <c r="F104"/>
  <c r="G104"/>
  <c r="F95"/>
  <c r="G95"/>
  <c r="F87"/>
  <c r="G87"/>
  <c r="F83"/>
  <c r="G83"/>
  <c r="F89"/>
  <c r="G89"/>
  <c r="F99"/>
  <c r="G99"/>
  <c r="F101"/>
  <c r="G101"/>
  <c r="F96"/>
  <c r="G96"/>
  <c r="F94"/>
  <c r="G94"/>
  <c r="F97"/>
  <c r="G97"/>
  <c r="F107"/>
  <c r="G107"/>
  <c r="F88"/>
  <c r="G88"/>
  <c r="F80"/>
  <c r="G80"/>
  <c r="F98"/>
  <c r="G98"/>
  <c r="F79"/>
  <c r="G79"/>
  <c r="F91"/>
  <c r="G91"/>
  <c r="F85"/>
  <c r="G85"/>
  <c r="F100"/>
  <c r="G100"/>
  <c r="F86"/>
  <c r="G86"/>
  <c r="F92"/>
  <c r="G92"/>
  <c r="F106"/>
  <c r="G106"/>
  <c r="F93"/>
  <c r="G93"/>
  <c r="F109"/>
  <c r="G109"/>
  <c r="F115"/>
  <c r="G115"/>
  <c r="F113"/>
  <c r="G113"/>
  <c r="F108"/>
  <c r="G108"/>
  <c r="F110"/>
  <c r="G110"/>
  <c r="F111"/>
  <c r="G111"/>
  <c r="F116"/>
  <c r="G116"/>
  <c r="F117"/>
  <c r="G117"/>
  <c r="F112"/>
  <c r="G112"/>
  <c r="F118"/>
  <c r="G118"/>
  <c r="F120"/>
  <c r="G120"/>
  <c r="F121"/>
  <c r="G121"/>
  <c r="F119"/>
  <c r="G119"/>
  <c r="F125"/>
  <c r="G125"/>
  <c r="F124"/>
  <c r="G124"/>
  <c r="F122"/>
  <c r="G122"/>
  <c r="F126"/>
  <c r="G126"/>
  <c r="F128"/>
  <c r="G128"/>
  <c r="F141"/>
  <c r="G141"/>
  <c r="F144"/>
  <c r="G144"/>
  <c r="F148"/>
  <c r="G148"/>
  <c r="F131"/>
  <c r="G131"/>
  <c r="F140"/>
  <c r="G140"/>
  <c r="F139"/>
  <c r="G139"/>
  <c r="F142"/>
  <c r="G142"/>
  <c r="F137"/>
  <c r="G137"/>
  <c r="F135"/>
  <c r="G135"/>
  <c r="F132"/>
  <c r="G132"/>
  <c r="F133"/>
  <c r="G133"/>
  <c r="F130"/>
  <c r="G130"/>
  <c r="F147"/>
  <c r="G147"/>
  <c r="F136"/>
  <c r="G136"/>
  <c r="F145"/>
  <c r="G145"/>
  <c r="F134"/>
  <c r="G134"/>
  <c r="F129"/>
  <c r="G129"/>
  <c r="F143"/>
  <c r="G143"/>
  <c r="F149"/>
  <c r="G149"/>
  <c r="F146"/>
  <c r="G146"/>
  <c r="F153"/>
  <c r="G153"/>
  <c r="F151"/>
  <c r="G151"/>
  <c r="F152"/>
  <c r="G152"/>
  <c r="F156"/>
  <c r="G156"/>
  <c r="F159"/>
  <c r="G159"/>
  <c r="F158"/>
  <c r="G158"/>
  <c r="F157"/>
  <c r="G157"/>
  <c r="F155"/>
  <c r="G155"/>
  <c r="F161"/>
  <c r="G161"/>
  <c r="F163"/>
  <c r="G163"/>
  <c r="F162"/>
  <c r="G162"/>
  <c r="F167"/>
  <c r="G167"/>
  <c r="F168"/>
  <c r="G168"/>
  <c r="F172"/>
  <c r="G172"/>
  <c r="F171"/>
  <c r="G171"/>
  <c r="F165"/>
  <c r="G165"/>
  <c r="F170"/>
  <c r="G170"/>
  <c r="F173"/>
  <c r="G173"/>
  <c r="F164"/>
  <c r="G164"/>
  <c r="F166"/>
  <c r="G166"/>
  <c r="F175"/>
  <c r="G175"/>
  <c r="F183"/>
  <c r="G183"/>
  <c r="F179"/>
  <c r="G179"/>
  <c r="F191"/>
  <c r="G191"/>
  <c r="F187"/>
  <c r="G187"/>
  <c r="F192"/>
  <c r="G192"/>
  <c r="F188"/>
  <c r="G188"/>
  <c r="F182"/>
  <c r="G182"/>
  <c r="F178"/>
  <c r="G178"/>
  <c r="F181"/>
  <c r="G181"/>
  <c r="F189"/>
  <c r="G189"/>
  <c r="F184"/>
  <c r="G184"/>
  <c r="F180"/>
  <c r="G180"/>
  <c r="F186"/>
  <c r="G186"/>
  <c r="F190"/>
  <c r="G190"/>
  <c r="F177"/>
  <c r="G177"/>
  <c r="F174"/>
  <c r="G174"/>
  <c r="F176"/>
  <c r="G176"/>
  <c r="F199"/>
  <c r="G199"/>
  <c r="F194"/>
  <c r="G194"/>
  <c r="F203"/>
  <c r="G203"/>
  <c r="F193"/>
  <c r="G193"/>
  <c r="F204"/>
  <c r="G204"/>
  <c r="F195"/>
  <c r="G195"/>
  <c r="F196"/>
  <c r="G196"/>
  <c r="F197"/>
  <c r="G197"/>
  <c r="F198"/>
  <c r="G198"/>
  <c r="F200"/>
  <c r="G200"/>
  <c r="F201"/>
  <c r="G201"/>
  <c r="F206"/>
  <c r="G206"/>
  <c r="F202"/>
  <c r="G202"/>
  <c r="F209"/>
  <c r="G209"/>
  <c r="F208"/>
  <c r="G208"/>
  <c r="F207"/>
  <c r="G207"/>
  <c r="F211"/>
  <c r="G211"/>
  <c r="F212"/>
  <c r="G212"/>
  <c r="F228"/>
  <c r="G228"/>
  <c r="F216"/>
  <c r="G216"/>
  <c r="F215"/>
  <c r="G215"/>
  <c r="F234"/>
  <c r="G234"/>
  <c r="F231"/>
  <c r="G231"/>
  <c r="F218"/>
  <c r="G218"/>
  <c r="F219"/>
  <c r="G219"/>
  <c r="F232"/>
  <c r="G232"/>
  <c r="F223"/>
  <c r="G223"/>
  <c r="F213"/>
  <c r="G213"/>
  <c r="F233"/>
  <c r="G233"/>
  <c r="F224"/>
  <c r="G224"/>
  <c r="F226"/>
  <c r="G226"/>
  <c r="F214"/>
  <c r="G214"/>
  <c r="F229"/>
  <c r="G229"/>
  <c r="F230"/>
  <c r="G230"/>
  <c r="F222"/>
  <c r="G222"/>
  <c r="F225"/>
  <c r="G225"/>
  <c r="F221"/>
  <c r="G221"/>
  <c r="F217"/>
  <c r="G217"/>
  <c r="F237"/>
  <c r="G237"/>
  <c r="F243"/>
  <c r="G243"/>
  <c r="F242"/>
  <c r="G242"/>
  <c r="F235"/>
  <c r="G235"/>
  <c r="F240"/>
  <c r="G240"/>
  <c r="F245"/>
  <c r="G245"/>
  <c r="F241"/>
  <c r="G241"/>
  <c r="F239"/>
  <c r="G239"/>
  <c r="F236"/>
  <c r="G236"/>
  <c r="F244"/>
  <c r="G244"/>
  <c r="F253"/>
  <c r="G253"/>
  <c r="F254"/>
  <c r="G254"/>
  <c r="F251"/>
  <c r="G251"/>
  <c r="F250"/>
  <c r="G250"/>
  <c r="F246"/>
  <c r="G246"/>
  <c r="F252"/>
  <c r="G252"/>
  <c r="F247"/>
  <c r="G247"/>
  <c r="F249"/>
  <c r="G249"/>
  <c r="F256"/>
  <c r="G256"/>
  <c r="F258"/>
  <c r="G258"/>
  <c r="F255"/>
  <c r="G255"/>
  <c r="F259"/>
  <c r="G259"/>
  <c r="F272"/>
  <c r="G272"/>
  <c r="F260"/>
  <c r="G260"/>
  <c r="F263"/>
  <c r="G263"/>
  <c r="F268"/>
  <c r="G268"/>
  <c r="F266"/>
  <c r="G266"/>
  <c r="F262"/>
  <c r="G262"/>
  <c r="F271"/>
  <c r="G271"/>
  <c r="F270"/>
  <c r="G270"/>
  <c r="F265"/>
  <c r="G265"/>
  <c r="F264"/>
  <c r="G264"/>
  <c r="F261"/>
  <c r="G261"/>
  <c r="F269"/>
  <c r="G269"/>
  <c r="F273"/>
  <c r="G273"/>
  <c r="F276"/>
  <c r="G276"/>
  <c r="F277"/>
  <c r="G277"/>
  <c r="F274"/>
  <c r="G274"/>
  <c r="F281"/>
  <c r="G281"/>
  <c r="F278"/>
  <c r="G278"/>
  <c r="F279"/>
  <c r="G279"/>
  <c r="F282"/>
  <c r="G282"/>
  <c r="F283"/>
  <c r="G283"/>
  <c r="F284"/>
  <c r="G284"/>
  <c r="F285"/>
  <c r="G285"/>
  <c r="F293"/>
  <c r="G293"/>
  <c r="F287"/>
  <c r="G287"/>
  <c r="F291"/>
  <c r="G291"/>
  <c r="F289"/>
  <c r="G289"/>
  <c r="F290"/>
  <c r="G290"/>
  <c r="F288"/>
  <c r="G288"/>
  <c r="F295"/>
  <c r="G295"/>
  <c r="F296"/>
  <c r="G296"/>
  <c r="F297"/>
  <c r="G297"/>
  <c r="F298"/>
  <c r="G298"/>
  <c r="F286"/>
  <c r="G286"/>
  <c r="F299"/>
  <c r="G299"/>
  <c r="F294"/>
  <c r="G294"/>
  <c r="F300"/>
  <c r="G300"/>
  <c r="F302"/>
  <c r="G302"/>
  <c r="F303"/>
  <c r="G303"/>
  <c r="F306"/>
  <c r="G306"/>
  <c r="F305"/>
  <c r="G305"/>
  <c r="F328"/>
  <c r="G328"/>
  <c r="F314"/>
  <c r="G314"/>
  <c r="F308"/>
  <c r="G308"/>
  <c r="F307"/>
  <c r="G307"/>
  <c r="F311"/>
  <c r="G311"/>
  <c r="F332"/>
  <c r="G332"/>
  <c r="F330"/>
  <c r="G330"/>
  <c r="F310"/>
  <c r="G310"/>
  <c r="F317"/>
  <c r="G317"/>
  <c r="F309"/>
  <c r="G309"/>
  <c r="F333"/>
  <c r="G333"/>
  <c r="F335"/>
  <c r="G335"/>
  <c r="F318"/>
  <c r="G318"/>
  <c r="F312"/>
  <c r="G312"/>
  <c r="F334"/>
  <c r="G334"/>
  <c r="F313"/>
  <c r="G313"/>
  <c r="F315"/>
  <c r="G315"/>
  <c r="F319"/>
  <c r="G319"/>
  <c r="F316"/>
  <c r="G316"/>
  <c r="F323"/>
  <c r="G323"/>
  <c r="F327"/>
  <c r="G327"/>
  <c r="F324"/>
  <c r="G324"/>
  <c r="F321"/>
  <c r="G321"/>
  <c r="F336"/>
  <c r="G336"/>
  <c r="F329"/>
  <c r="G329"/>
  <c r="F331"/>
  <c r="G331"/>
  <c r="F320"/>
  <c r="G320"/>
  <c r="F339"/>
  <c r="G339"/>
  <c r="F345"/>
  <c r="G345"/>
  <c r="F340"/>
  <c r="G340"/>
  <c r="F341"/>
  <c r="G341"/>
  <c r="F346"/>
  <c r="G346"/>
  <c r="F342"/>
  <c r="G342"/>
  <c r="F337"/>
  <c r="G337"/>
  <c r="F344"/>
  <c r="G344"/>
  <c r="F338"/>
  <c r="G338"/>
  <c r="F348"/>
  <c r="G348"/>
  <c r="F355"/>
  <c r="G355"/>
  <c r="F352"/>
  <c r="G352"/>
  <c r="F347"/>
  <c r="G347"/>
  <c r="F349"/>
  <c r="G349"/>
  <c r="F354"/>
  <c r="G354"/>
  <c r="F353"/>
  <c r="G353"/>
  <c r="F358"/>
  <c r="G358"/>
  <c r="F363"/>
  <c r="G363"/>
  <c r="F360"/>
  <c r="G360"/>
  <c r="F356"/>
  <c r="G356"/>
  <c r="F362"/>
  <c r="G362"/>
  <c r="F359"/>
  <c r="G359"/>
  <c r="F357"/>
  <c r="G357"/>
  <c r="F375"/>
  <c r="G375"/>
  <c r="F370"/>
  <c r="G370"/>
  <c r="F380"/>
  <c r="G380"/>
  <c r="F381"/>
  <c r="G381"/>
  <c r="F372"/>
  <c r="G372"/>
  <c r="F368"/>
  <c r="G368"/>
  <c r="F377"/>
  <c r="G377"/>
  <c r="F365"/>
  <c r="G365"/>
  <c r="F378"/>
  <c r="G378"/>
  <c r="F364"/>
  <c r="G364"/>
  <c r="F371"/>
  <c r="G371"/>
  <c r="F367"/>
  <c r="G367"/>
  <c r="F382"/>
  <c r="G382"/>
  <c r="F376"/>
  <c r="G376"/>
  <c r="F379"/>
  <c r="G379"/>
  <c r="F373"/>
  <c r="G373"/>
  <c r="F366"/>
  <c r="G366"/>
  <c r="F369"/>
  <c r="G369"/>
  <c r="F384"/>
  <c r="G384"/>
  <c r="F385"/>
  <c r="G385"/>
  <c r="F386"/>
  <c r="G386"/>
  <c r="F387"/>
  <c r="G387"/>
  <c r="F389"/>
  <c r="G389"/>
  <c r="F388"/>
  <c r="G388"/>
  <c r="F390"/>
  <c r="G390"/>
  <c r="F392"/>
  <c r="G392"/>
  <c r="F395"/>
  <c r="G395"/>
  <c r="F398"/>
  <c r="G398"/>
  <c r="F397"/>
  <c r="G397"/>
  <c r="F394"/>
  <c r="G394"/>
  <c r="F401"/>
  <c r="G401"/>
  <c r="F402"/>
  <c r="G402"/>
  <c r="F396"/>
  <c r="G396"/>
  <c r="F393"/>
  <c r="G393"/>
  <c r="F400"/>
  <c r="G400"/>
  <c r="F399"/>
  <c r="G399"/>
  <c r="F412"/>
  <c r="G412"/>
  <c r="F405"/>
  <c r="G405"/>
  <c r="F409"/>
  <c r="G409"/>
  <c r="F411"/>
  <c r="G411"/>
  <c r="F410"/>
  <c r="G410"/>
  <c r="F415"/>
  <c r="G415"/>
  <c r="F414"/>
  <c r="G414"/>
  <c r="F404"/>
  <c r="G404"/>
  <c r="F416"/>
  <c r="G416"/>
  <c r="F408"/>
  <c r="G408"/>
  <c r="F406"/>
  <c r="G406"/>
  <c r="F418"/>
  <c r="G418"/>
  <c r="F420"/>
  <c r="G420"/>
  <c r="F417"/>
  <c r="G417"/>
  <c r="F433"/>
  <c r="G433"/>
  <c r="F430"/>
  <c r="G430"/>
  <c r="F434"/>
  <c r="G434"/>
  <c r="F437"/>
  <c r="G437"/>
  <c r="F422"/>
  <c r="G422"/>
  <c r="F429"/>
  <c r="G429"/>
  <c r="F431"/>
  <c r="G431"/>
  <c r="F428"/>
  <c r="G428"/>
  <c r="F426"/>
  <c r="G426"/>
  <c r="F425"/>
  <c r="G425"/>
  <c r="F436"/>
  <c r="G436"/>
  <c r="F421"/>
  <c r="G421"/>
  <c r="F424"/>
  <c r="G424"/>
  <c r="F427"/>
  <c r="G427"/>
  <c r="F423"/>
  <c r="G423"/>
  <c r="F432"/>
  <c r="G432"/>
  <c r="F438"/>
  <c r="G438"/>
  <c r="F441"/>
  <c r="G441"/>
  <c r="F439"/>
  <c r="G439"/>
  <c r="F443"/>
  <c r="G443"/>
  <c r="F448"/>
  <c r="G448"/>
  <c r="F444"/>
  <c r="G444"/>
  <c r="F445"/>
  <c r="G445"/>
  <c r="F442"/>
  <c r="G442"/>
  <c r="F449"/>
  <c r="G449"/>
  <c r="F446"/>
  <c r="G446"/>
  <c r="F454"/>
  <c r="G454"/>
  <c r="F451"/>
  <c r="G451"/>
  <c r="F452"/>
  <c r="G452"/>
  <c r="F450"/>
  <c r="G450"/>
  <c r="F459"/>
  <c r="G459"/>
  <c r="F456"/>
  <c r="G456"/>
  <c r="F455"/>
  <c r="G455"/>
  <c r="F458"/>
  <c r="G458"/>
  <c r="F460"/>
  <c r="G460"/>
  <c r="F4"/>
  <c r="E453"/>
  <c r="F453"/>
  <c r="G453"/>
  <c r="E391"/>
  <c r="F391"/>
  <c r="G391"/>
  <c r="E440"/>
  <c r="F440"/>
  <c r="G440"/>
  <c r="E419"/>
  <c r="F419"/>
  <c r="G419"/>
  <c r="E383"/>
  <c r="F383"/>
  <c r="G383"/>
  <c r="E343"/>
  <c r="F343"/>
  <c r="G343"/>
  <c r="E280"/>
  <c r="F280"/>
  <c r="G280"/>
  <c r="E210"/>
  <c r="F210"/>
  <c r="G210"/>
  <c r="E160"/>
  <c r="F160"/>
  <c r="G160"/>
  <c r="E127"/>
  <c r="F127"/>
  <c r="G127"/>
  <c r="E114"/>
  <c r="F114"/>
  <c r="G114"/>
  <c r="E66"/>
  <c r="F66"/>
  <c r="G66"/>
  <c r="E21"/>
  <c r="F21"/>
  <c r="G21"/>
  <c r="E5"/>
  <c r="F5"/>
  <c r="G5"/>
  <c r="E457"/>
  <c r="F457"/>
  <c r="G457"/>
  <c r="E72"/>
  <c r="E169"/>
  <c r="F169"/>
  <c r="G169"/>
  <c r="E292"/>
  <c r="F292"/>
  <c r="G292"/>
  <c r="E205"/>
  <c r="E15"/>
  <c r="F15"/>
  <c r="G15"/>
  <c r="E150"/>
  <c r="E154"/>
  <c r="F154"/>
  <c r="G154"/>
  <c r="E185"/>
  <c r="F185"/>
  <c r="G185"/>
  <c r="E350"/>
  <c r="E435"/>
  <c r="G4"/>
  <c r="E361"/>
  <c r="F361"/>
  <c r="G361"/>
  <c r="F72"/>
  <c r="G72"/>
  <c r="E82"/>
  <c r="F82"/>
  <c r="G82"/>
  <c r="E301"/>
  <c r="E26"/>
  <c r="F26"/>
  <c r="G26"/>
  <c r="F435"/>
  <c r="G435"/>
  <c r="E447"/>
  <c r="F447"/>
  <c r="G447"/>
  <c r="F350"/>
  <c r="G350"/>
  <c r="E374"/>
  <c r="F374"/>
  <c r="G374"/>
  <c r="F150"/>
  <c r="G150"/>
  <c r="E123"/>
  <c r="F205"/>
  <c r="G205"/>
  <c r="E227"/>
  <c r="F123"/>
  <c r="G123"/>
  <c r="E138"/>
  <c r="F138"/>
  <c r="G138"/>
  <c r="E304"/>
  <c r="F304"/>
  <c r="G304"/>
  <c r="F301"/>
  <c r="G301"/>
  <c r="F227"/>
  <c r="G227"/>
  <c r="E238"/>
  <c r="E322"/>
  <c r="F322"/>
  <c r="G322"/>
  <c r="F238"/>
  <c r="G238"/>
  <c r="E257"/>
  <c r="F257"/>
  <c r="G257"/>
  <c r="E267"/>
  <c r="F267"/>
  <c r="G267"/>
  <c r="E248"/>
  <c r="F248"/>
  <c r="G248"/>
  <c r="F403"/>
  <c r="G403"/>
  <c r="X11" i="1" l="1"/>
  <c r="X12" s="1"/>
  <c r="X15" s="1"/>
  <c r="V12"/>
  <c r="V15" s="1"/>
  <c r="V16" s="1"/>
  <c r="V17" s="1"/>
  <c r="V20" s="1"/>
  <c r="W12"/>
  <c r="W15" s="1"/>
  <c r="Y11"/>
  <c r="X16" l="1"/>
  <c r="X17" s="1"/>
  <c r="X20" s="1"/>
  <c r="V13"/>
  <c r="V19" s="1"/>
  <c r="V22" s="1"/>
  <c r="V24" s="1"/>
  <c r="W16"/>
  <c r="W17" s="1"/>
  <c r="W20" s="1"/>
  <c r="Y12"/>
  <c r="Y15" s="1"/>
  <c r="W7" l="1"/>
  <c r="W8" s="1"/>
  <c r="W9" s="1"/>
  <c r="AB13"/>
  <c r="W24"/>
  <c r="W13"/>
  <c r="W19" s="1"/>
  <c r="W22" s="1"/>
  <c r="Y16"/>
  <c r="Y17" s="1"/>
  <c r="Y20" s="1"/>
  <c r="X13"/>
  <c r="W26"/>
  <c r="X7" l="1"/>
  <c r="AC13"/>
  <c r="Y13"/>
  <c r="Y19" s="1"/>
  <c r="Y22" s="1"/>
  <c r="X19"/>
  <c r="X22" s="1"/>
  <c r="X8"/>
  <c r="X9" s="1"/>
  <c r="X24" l="1"/>
  <c r="Y7" l="1"/>
  <c r="AD13"/>
  <c r="X26"/>
  <c r="Y8"/>
  <c r="Y9" s="1"/>
  <c r="Y24" s="1"/>
  <c r="Y26" l="1"/>
  <c r="AE13"/>
</calcChain>
</file>

<file path=xl/sharedStrings.xml><?xml version="1.0" encoding="utf-8"?>
<sst xmlns="http://schemas.openxmlformats.org/spreadsheetml/2006/main" count="976" uniqueCount="967">
  <si>
    <t>INPUTS</t>
  </si>
  <si>
    <t>Number newly entering or not counted in PIT</t>
  </si>
  <si>
    <t>Annual need</t>
  </si>
  <si>
    <t>Total non-dedicated PSH for households without children</t>
  </si>
  <si>
    <t>Total housed</t>
  </si>
  <si>
    <t>Number of individuals exp. chronic homelessness at beginning of year</t>
  </si>
  <si>
    <t>Number of individuals exp. chronic homelessness at year-end</t>
  </si>
  <si>
    <t>% of PSH units that turnover annually</t>
  </si>
  <si>
    <t>CoC Number</t>
  </si>
  <si>
    <t>Total PSH Beds for Households without Children</t>
  </si>
  <si>
    <t>IMPACTS</t>
  </si>
  <si>
    <t>AK-500</t>
  </si>
  <si>
    <t>AK-501</t>
  </si>
  <si>
    <t>AL-500</t>
  </si>
  <si>
    <t>AL-501</t>
  </si>
  <si>
    <t>AL-502</t>
  </si>
  <si>
    <t>AL-503</t>
  </si>
  <si>
    <t>AL-504</t>
  </si>
  <si>
    <t>AL-505</t>
  </si>
  <si>
    <t>AL-506</t>
  </si>
  <si>
    <t>AL-507</t>
  </si>
  <si>
    <t>AR-500</t>
  </si>
  <si>
    <t>AR-501</t>
  </si>
  <si>
    <t>AR-503</t>
  </si>
  <si>
    <t>AR-505</t>
  </si>
  <si>
    <t>AR-508</t>
  </si>
  <si>
    <t>AR-512</t>
  </si>
  <si>
    <t>AZ-500</t>
  </si>
  <si>
    <t>AZ-501</t>
  </si>
  <si>
    <t>AZ-502</t>
  </si>
  <si>
    <t>CA-500</t>
  </si>
  <si>
    <t>CA-501</t>
  </si>
  <si>
    <t>CA-502</t>
  </si>
  <si>
    <t>CA-503</t>
  </si>
  <si>
    <t>CA-504</t>
  </si>
  <si>
    <t>CA-505</t>
  </si>
  <si>
    <t>CA-506</t>
  </si>
  <si>
    <t>CA-507</t>
  </si>
  <si>
    <t>CA-508</t>
  </si>
  <si>
    <t>CA-509</t>
  </si>
  <si>
    <t>CA-510</t>
  </si>
  <si>
    <t>CA-511</t>
  </si>
  <si>
    <t>CA-512</t>
  </si>
  <si>
    <t>CA-513</t>
  </si>
  <si>
    <t>CA-514</t>
  </si>
  <si>
    <t>CA-515</t>
  </si>
  <si>
    <t>CA-516</t>
  </si>
  <si>
    <t>CA-517</t>
  </si>
  <si>
    <t>CA-518</t>
  </si>
  <si>
    <t>CA-519</t>
  </si>
  <si>
    <t>CA-520</t>
  </si>
  <si>
    <t>CA-521</t>
  </si>
  <si>
    <t>CA-522</t>
  </si>
  <si>
    <t>CA-523</t>
  </si>
  <si>
    <t>CA-524</t>
  </si>
  <si>
    <t>CA-525</t>
  </si>
  <si>
    <t>CA-526</t>
  </si>
  <si>
    <t>CA-600</t>
  </si>
  <si>
    <t>CA-601</t>
  </si>
  <si>
    <t>CA-602</t>
  </si>
  <si>
    <t>CA-603</t>
  </si>
  <si>
    <t>CA-604</t>
  </si>
  <si>
    <t>CA-606</t>
  </si>
  <si>
    <t>CA-607</t>
  </si>
  <si>
    <t>CA-608</t>
  </si>
  <si>
    <t>CA-609</t>
  </si>
  <si>
    <t>CA-611</t>
  </si>
  <si>
    <t>CA-612</t>
  </si>
  <si>
    <t>CA-613</t>
  </si>
  <si>
    <t>CA-614</t>
  </si>
  <si>
    <t>CO-500</t>
  </si>
  <si>
    <t>CO-503</t>
  </si>
  <si>
    <t>CO-504</t>
  </si>
  <si>
    <t>CT-502</t>
  </si>
  <si>
    <t>CT-503</t>
  </si>
  <si>
    <t>CT-505</t>
  </si>
  <si>
    <t>CT-506</t>
  </si>
  <si>
    <t>CT-508</t>
  </si>
  <si>
    <t>CT-512</t>
  </si>
  <si>
    <t>DC-500</t>
  </si>
  <si>
    <t>DE-500</t>
  </si>
  <si>
    <t>FL-500</t>
  </si>
  <si>
    <t>FL-501</t>
  </si>
  <si>
    <t>FL-502</t>
  </si>
  <si>
    <t>FL-503</t>
  </si>
  <si>
    <t>FL-504</t>
  </si>
  <si>
    <t>FL-505</t>
  </si>
  <si>
    <t>FL-506</t>
  </si>
  <si>
    <t>FL-507</t>
  </si>
  <si>
    <t>FL-508</t>
  </si>
  <si>
    <t>FL-509</t>
  </si>
  <si>
    <t>FL-510</t>
  </si>
  <si>
    <t>FL-511</t>
  </si>
  <si>
    <t>FL-512</t>
  </si>
  <si>
    <t>FL-513</t>
  </si>
  <si>
    <t>FL-514</t>
  </si>
  <si>
    <t>FL-515</t>
  </si>
  <si>
    <t>FL-516</t>
  </si>
  <si>
    <t>FL-517</t>
  </si>
  <si>
    <t>FL-518</t>
  </si>
  <si>
    <t>FL-519</t>
  </si>
  <si>
    <t>FL-520</t>
  </si>
  <si>
    <t>FL-600</t>
  </si>
  <si>
    <t>FL-601</t>
  </si>
  <si>
    <t>FL-602</t>
  </si>
  <si>
    <t>FL-603</t>
  </si>
  <si>
    <t>FL-604</t>
  </si>
  <si>
    <t>FL-605</t>
  </si>
  <si>
    <t>FL-606</t>
  </si>
  <si>
    <t>GA-500</t>
  </si>
  <si>
    <t>GA-501</t>
  </si>
  <si>
    <t>GA-502</t>
  </si>
  <si>
    <t>GA-503</t>
  </si>
  <si>
    <t>GA-504</t>
  </si>
  <si>
    <t>GA-505</t>
  </si>
  <si>
    <t>GA-506</t>
  </si>
  <si>
    <t>GA-507</t>
  </si>
  <si>
    <t>GA-508</t>
  </si>
  <si>
    <t>GU-500</t>
  </si>
  <si>
    <t>HI-500</t>
  </si>
  <si>
    <t>HI-501</t>
  </si>
  <si>
    <t>IA-500</t>
  </si>
  <si>
    <t>IA-501</t>
  </si>
  <si>
    <t>IA-502</t>
  </si>
  <si>
    <t>ID-500</t>
  </si>
  <si>
    <t>ID-501</t>
  </si>
  <si>
    <t>IL-500</t>
  </si>
  <si>
    <t>IL-501</t>
  </si>
  <si>
    <t>IL-502</t>
  </si>
  <si>
    <t>IL-503</t>
  </si>
  <si>
    <t>IL-504</t>
  </si>
  <si>
    <t>IL-506</t>
  </si>
  <si>
    <t>IL-507</t>
  </si>
  <si>
    <t>IL-508</t>
  </si>
  <si>
    <t>IL-509</t>
  </si>
  <si>
    <t>IL-510</t>
  </si>
  <si>
    <t>IL-511</t>
  </si>
  <si>
    <t>IL-512</t>
  </si>
  <si>
    <t>IL-513</t>
  </si>
  <si>
    <t>IL-514</t>
  </si>
  <si>
    <t>IL-515</t>
  </si>
  <si>
    <t>IL-516</t>
  </si>
  <si>
    <t>IL-517</t>
  </si>
  <si>
    <t>IL-518</t>
  </si>
  <si>
    <t>IL-519</t>
  </si>
  <si>
    <t>IL-520</t>
  </si>
  <si>
    <t>IN-500</t>
  </si>
  <si>
    <t>IN-502</t>
  </si>
  <si>
    <t>IN-503</t>
  </si>
  <si>
    <t>KS-501</t>
  </si>
  <si>
    <t>KS-502</t>
  </si>
  <si>
    <t>KS-503</t>
  </si>
  <si>
    <t>KS-505</t>
  </si>
  <si>
    <t>KS-507</t>
  </si>
  <si>
    <t>KY-500</t>
  </si>
  <si>
    <t>KY-501</t>
  </si>
  <si>
    <t>KY-502</t>
  </si>
  <si>
    <t>LA-500</t>
  </si>
  <si>
    <t>LA-501</t>
  </si>
  <si>
    <t>LA-502</t>
  </si>
  <si>
    <t>LA-503</t>
  </si>
  <si>
    <t>LA-504</t>
  </si>
  <si>
    <t>LA-505</t>
  </si>
  <si>
    <t>LA-506</t>
  </si>
  <si>
    <t>LA-507</t>
  </si>
  <si>
    <t>LA-508</t>
  </si>
  <si>
    <t>MA-500</t>
  </si>
  <si>
    <t>MA-502</t>
  </si>
  <si>
    <t>MA-503</t>
  </si>
  <si>
    <t>MA-504</t>
  </si>
  <si>
    <t>MA-505</t>
  </si>
  <si>
    <t>MA-506</t>
  </si>
  <si>
    <t>MA-507</t>
  </si>
  <si>
    <t>MA-508</t>
  </si>
  <si>
    <t>MA-509</t>
  </si>
  <si>
    <t>MA-510</t>
  </si>
  <si>
    <t>MA-511</t>
  </si>
  <si>
    <t>MA-513</t>
  </si>
  <si>
    <t>MA-515</t>
  </si>
  <si>
    <t>MA-516</t>
  </si>
  <si>
    <t>MA-517</t>
  </si>
  <si>
    <t>MA-518</t>
  </si>
  <si>
    <t>MA-519</t>
  </si>
  <si>
    <t>MA-520</t>
  </si>
  <si>
    <t>MD-500</t>
  </si>
  <si>
    <t>MD-501</t>
  </si>
  <si>
    <t>MD-502</t>
  </si>
  <si>
    <t>MD-503</t>
  </si>
  <si>
    <t>MD-504</t>
  </si>
  <si>
    <t>MD-505</t>
  </si>
  <si>
    <t>MD-506</t>
  </si>
  <si>
    <t>MD-507</t>
  </si>
  <si>
    <t>MD-508</t>
  </si>
  <si>
    <t>MD-509</t>
  </si>
  <si>
    <t>MD-510</t>
  </si>
  <si>
    <t>MD-511</t>
  </si>
  <si>
    <t>MD-512</t>
  </si>
  <si>
    <t>MD-513</t>
  </si>
  <si>
    <t>MD-600</t>
  </si>
  <si>
    <t>MD-601</t>
  </si>
  <si>
    <t>ME-500</t>
  </si>
  <si>
    <t>ME-502</t>
  </si>
  <si>
    <t>MI-500</t>
  </si>
  <si>
    <t>MI-501</t>
  </si>
  <si>
    <t>MI-502</t>
  </si>
  <si>
    <t>MI-503</t>
  </si>
  <si>
    <t>MI-504</t>
  </si>
  <si>
    <t>MI-505</t>
  </si>
  <si>
    <t>MI-506</t>
  </si>
  <si>
    <t>MI-507</t>
  </si>
  <si>
    <t>MI-508</t>
  </si>
  <si>
    <t>MI-509</t>
  </si>
  <si>
    <t>MI-510</t>
  </si>
  <si>
    <t>MI-511</t>
  </si>
  <si>
    <t>MI-512</t>
  </si>
  <si>
    <t>MI-513</t>
  </si>
  <si>
    <t>MI-514</t>
  </si>
  <si>
    <t>MI-515</t>
  </si>
  <si>
    <t>MI-516</t>
  </si>
  <si>
    <t>MI-517</t>
  </si>
  <si>
    <t>MI-518</t>
  </si>
  <si>
    <t>MI-519</t>
  </si>
  <si>
    <t>MI-523</t>
  </si>
  <si>
    <t>MN-500</t>
  </si>
  <si>
    <t>MN-501</t>
  </si>
  <si>
    <t>MN-502</t>
  </si>
  <si>
    <t>MN-503</t>
  </si>
  <si>
    <t>MN-504</t>
  </si>
  <si>
    <t>MN-505</t>
  </si>
  <si>
    <t>MN-506</t>
  </si>
  <si>
    <t>MN-508</t>
  </si>
  <si>
    <t>MN-509</t>
  </si>
  <si>
    <t>MN-511</t>
  </si>
  <si>
    <t>MO-500</t>
  </si>
  <si>
    <t>MO-501</t>
  </si>
  <si>
    <t>MO-503</t>
  </si>
  <si>
    <t>MO-600</t>
  </si>
  <si>
    <t>MO-602</t>
  </si>
  <si>
    <t>MO-603</t>
  </si>
  <si>
    <t>MO-604</t>
  </si>
  <si>
    <t>MO-606</t>
  </si>
  <si>
    <t>MS-500</t>
  </si>
  <si>
    <t>MS-501</t>
  </si>
  <si>
    <t>MS-503</t>
  </si>
  <si>
    <t>MT-500</t>
  </si>
  <si>
    <t>NC-500</t>
  </si>
  <si>
    <t>NC-501</t>
  </si>
  <si>
    <t>NC-502</t>
  </si>
  <si>
    <t>NC-503</t>
  </si>
  <si>
    <t>NC-504</t>
  </si>
  <si>
    <t>NC-505</t>
  </si>
  <si>
    <t>NC-506</t>
  </si>
  <si>
    <t>NC-507</t>
  </si>
  <si>
    <t>NC-509</t>
  </si>
  <si>
    <t>NC-511</t>
  </si>
  <si>
    <t>NC-513</t>
  </si>
  <si>
    <t>NC-516</t>
  </si>
  <si>
    <t>ND-500</t>
  </si>
  <si>
    <t>NE-500</t>
  </si>
  <si>
    <t>NE-501</t>
  </si>
  <si>
    <t>NE-502</t>
  </si>
  <si>
    <t>NH-500</t>
  </si>
  <si>
    <t>NH-501</t>
  </si>
  <si>
    <t>NH-502</t>
  </si>
  <si>
    <t>NJ-500</t>
  </si>
  <si>
    <t>NJ-501</t>
  </si>
  <si>
    <t>NJ-502</t>
  </si>
  <si>
    <t>NJ-503</t>
  </si>
  <si>
    <t>NJ-504</t>
  </si>
  <si>
    <t>NJ-506</t>
  </si>
  <si>
    <t>NJ-507</t>
  </si>
  <si>
    <t>NJ-508</t>
  </si>
  <si>
    <t>NJ-509</t>
  </si>
  <si>
    <t>NJ-510</t>
  </si>
  <si>
    <t>NJ-511</t>
  </si>
  <si>
    <t>NJ-512</t>
  </si>
  <si>
    <t>NJ-513</t>
  </si>
  <si>
    <t>NJ-514</t>
  </si>
  <si>
    <t>NJ-515</t>
  </si>
  <si>
    <t>NJ-516</t>
  </si>
  <si>
    <t>NJ-518</t>
  </si>
  <si>
    <t>NM-500</t>
  </si>
  <si>
    <t>NM-501</t>
  </si>
  <si>
    <t>NV-500</t>
  </si>
  <si>
    <t>NV-501</t>
  </si>
  <si>
    <t>NV-502</t>
  </si>
  <si>
    <t>NY-500</t>
  </si>
  <si>
    <t>NY-501</t>
  </si>
  <si>
    <t>NY-502</t>
  </si>
  <si>
    <t>NY-503</t>
  </si>
  <si>
    <t>NY-504</t>
  </si>
  <si>
    <t>NY-505</t>
  </si>
  <si>
    <t>NY-507</t>
  </si>
  <si>
    <t>NY-508</t>
  </si>
  <si>
    <t>NY-509</t>
  </si>
  <si>
    <t>NY-510</t>
  </si>
  <si>
    <t>NY-511</t>
  </si>
  <si>
    <t>NY-512</t>
  </si>
  <si>
    <t>NY-513</t>
  </si>
  <si>
    <t>NY-514</t>
  </si>
  <si>
    <t>NY-516</t>
  </si>
  <si>
    <t>NY-517</t>
  </si>
  <si>
    <t>NY-518</t>
  </si>
  <si>
    <t>NY-519</t>
  </si>
  <si>
    <t>NY-520</t>
  </si>
  <si>
    <t>NY-522</t>
  </si>
  <si>
    <t>NY-523</t>
  </si>
  <si>
    <t>NY-600</t>
  </si>
  <si>
    <t>NY-601</t>
  </si>
  <si>
    <t>NY-602</t>
  </si>
  <si>
    <t>NY-603</t>
  </si>
  <si>
    <t>NY-604</t>
  </si>
  <si>
    <t>NY-606</t>
  </si>
  <si>
    <t>NY-607</t>
  </si>
  <si>
    <t>NY-608</t>
  </si>
  <si>
    <t>OH-500</t>
  </si>
  <si>
    <t>OH-501</t>
  </si>
  <si>
    <t>OH-502</t>
  </si>
  <si>
    <t>OH-503</t>
  </si>
  <si>
    <t>OH-504</t>
  </si>
  <si>
    <t>OH-505</t>
  </si>
  <si>
    <t>OH-506</t>
  </si>
  <si>
    <t>OH-507</t>
  </si>
  <si>
    <t>OH-508</t>
  </si>
  <si>
    <t>OK-500</t>
  </si>
  <si>
    <t>OK-501</t>
  </si>
  <si>
    <t>OK-502</t>
  </si>
  <si>
    <t>OK-503</t>
  </si>
  <si>
    <t>OK-504</t>
  </si>
  <si>
    <t>OK-505</t>
  </si>
  <si>
    <t>OK-506</t>
  </si>
  <si>
    <t>OK-507</t>
  </si>
  <si>
    <t>OR-500</t>
  </si>
  <si>
    <t>OR-501</t>
  </si>
  <si>
    <t>OR-502</t>
  </si>
  <si>
    <t>OR-503</t>
  </si>
  <si>
    <t>OR-505</t>
  </si>
  <si>
    <t>OR-506</t>
  </si>
  <si>
    <t>OR-507</t>
  </si>
  <si>
    <t>PA-500</t>
  </si>
  <si>
    <t>PA-501</t>
  </si>
  <si>
    <t>PA-502</t>
  </si>
  <si>
    <t>PA-503</t>
  </si>
  <si>
    <t>PA-504</t>
  </si>
  <si>
    <t>PA-505</t>
  </si>
  <si>
    <t>PA-506</t>
  </si>
  <si>
    <t>PA-507</t>
  </si>
  <si>
    <t>PA-508</t>
  </si>
  <si>
    <t>PA-509</t>
  </si>
  <si>
    <t>PA-510</t>
  </si>
  <si>
    <t>PA-511</t>
  </si>
  <si>
    <t>PA-512</t>
  </si>
  <si>
    <t>PA-600</t>
  </si>
  <si>
    <t>PA-601</t>
  </si>
  <si>
    <t>PA-602</t>
  </si>
  <si>
    <t>PA-603</t>
  </si>
  <si>
    <t>PA-605</t>
  </si>
  <si>
    <t>PR-502</t>
  </si>
  <si>
    <t>PR-503</t>
  </si>
  <si>
    <t>RI-500</t>
  </si>
  <si>
    <t>SC-500</t>
  </si>
  <si>
    <t>SC-501</t>
  </si>
  <si>
    <t>SC-502</t>
  </si>
  <si>
    <t>SC-503</t>
  </si>
  <si>
    <t>SD-500</t>
  </si>
  <si>
    <t>TN-500</t>
  </si>
  <si>
    <t>TN-501</t>
  </si>
  <si>
    <t>TN-502</t>
  </si>
  <si>
    <t>TN-503</t>
  </si>
  <si>
    <t>TN-504</t>
  </si>
  <si>
    <t>TN-506</t>
  </si>
  <si>
    <t>TN-507</t>
  </si>
  <si>
    <t>TN-509</t>
  </si>
  <si>
    <t>TN-510</t>
  </si>
  <si>
    <t>TN-512</t>
  </si>
  <si>
    <t>TX-500</t>
  </si>
  <si>
    <t>TX-503</t>
  </si>
  <si>
    <t>TX-600</t>
  </si>
  <si>
    <t>TX-601</t>
  </si>
  <si>
    <t>TX-603</t>
  </si>
  <si>
    <t>TX-604</t>
  </si>
  <si>
    <t>TX-607</t>
  </si>
  <si>
    <t>TX-611</t>
  </si>
  <si>
    <t>TX-624</t>
  </si>
  <si>
    <t>TX-700</t>
  </si>
  <si>
    <t>TX-701</t>
  </si>
  <si>
    <t>TX-703</t>
  </si>
  <si>
    <t>UT-500</t>
  </si>
  <si>
    <t>UT-503</t>
  </si>
  <si>
    <t>UT-504</t>
  </si>
  <si>
    <t>VA-500</t>
  </si>
  <si>
    <t>VA-501</t>
  </si>
  <si>
    <t>VA-502</t>
  </si>
  <si>
    <t>VA-503</t>
  </si>
  <si>
    <t>VA-504</t>
  </si>
  <si>
    <t>VA-505</t>
  </si>
  <si>
    <t>VA-507</t>
  </si>
  <si>
    <t>VA-508</t>
  </si>
  <si>
    <t>VA-513</t>
  </si>
  <si>
    <t>VA-514</t>
  </si>
  <si>
    <t>VA-521</t>
  </si>
  <si>
    <t>VA-600</t>
  </si>
  <si>
    <t>VA-601</t>
  </si>
  <si>
    <t>VA-602</t>
  </si>
  <si>
    <t>VA-603</t>
  </si>
  <si>
    <t>VA-604</t>
  </si>
  <si>
    <t>VI-500</t>
  </si>
  <si>
    <t>VT-500</t>
  </si>
  <si>
    <t>VT-501</t>
  </si>
  <si>
    <t>WA-500</t>
  </si>
  <si>
    <t>WA-501</t>
  </si>
  <si>
    <t>WA-502</t>
  </si>
  <si>
    <t>WA-503</t>
  </si>
  <si>
    <t>WA-504</t>
  </si>
  <si>
    <t>WA-507</t>
  </si>
  <si>
    <t>WA-508</t>
  </si>
  <si>
    <t>WI-500</t>
  </si>
  <si>
    <t>WI-501</t>
  </si>
  <si>
    <t>WI-502</t>
  </si>
  <si>
    <t>WI-503</t>
  </si>
  <si>
    <t>WV-500</t>
  </si>
  <si>
    <t>WV-501</t>
  </si>
  <si>
    <t>WV-503</t>
  </si>
  <si>
    <t>WV-508</t>
  </si>
  <si>
    <t>WY-500</t>
  </si>
  <si>
    <t>AK</t>
  </si>
  <si>
    <t>AL</t>
  </si>
  <si>
    <t>AR</t>
  </si>
  <si>
    <t>AZ</t>
  </si>
  <si>
    <t>CA</t>
  </si>
  <si>
    <t>CO</t>
  </si>
  <si>
    <t>CT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</si>
  <si>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</si>
  <si>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</si>
  <si>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</si>
  <si>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</si>
  <si>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</si>
  <si>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</si>
  <si>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</si>
  <si>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</si>
  <si>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</si>
  <si>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</si>
  <si>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</si>
  <si>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</si>
  <si>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</si>
  <si>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</si>
  <si>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</si>
  <si>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</si>
  <si>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</si>
  <si>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NC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</si>
  <si>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</si>
  <si>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</si>
  <si>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</si>
  <si>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</si>
  <si>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</si>
  <si>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</si>
  <si>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</si>
  <si>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</si>
  <si>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</si>
  <si>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</si>
  <si>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</si>
  <si>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SC</t>
  </si>
  <si>
    <t>TN</t>
  </si>
  <si>
    <t>TX</t>
  </si>
  <si>
    <t>UT</t>
  </si>
  <si>
    <t>VA</t>
  </si>
  <si>
    <t>VT</t>
  </si>
  <si>
    <t>WA</t>
  </si>
  <si>
    <t>WI</t>
  </si>
  <si>
    <t>WV</t>
  </si>
  <si>
    <t>Total Single Adult PSH Beds Dedicated to Chronic Homelessness</t>
  </si>
  <si>
    <t>Percentage of Single Adult PSH Beds Dedicated to Chronic Homeless</t>
  </si>
  <si>
    <t>Chronically Homeless Individuals in 2014 PIT</t>
  </si>
  <si>
    <t>CH individuals housed through dedicated turnover PSH</t>
  </si>
  <si>
    <t>CH individuals housed through prioritized turnover PSH</t>
  </si>
  <si>
    <t>CH individuals housed through newly created PSH</t>
  </si>
  <si>
    <t>CoC/State Name:</t>
  </si>
  <si>
    <t>=</t>
  </si>
  <si>
    <t>Annualization factor (inflow/undercount)</t>
  </si>
  <si>
    <t>% of non-dedicated PSH prioritizing people experiencing chronic homelessness</t>
  </si>
  <si>
    <t>Click Cell Below - Contains Drop-down List</t>
  </si>
  <si>
    <t>Percentage of Single Adult PSH Beds Dedicated to Chronic Homeless (Corrected)</t>
  </si>
  <si>
    <t>State Name - CoC</t>
  </si>
  <si>
    <t>AL - Alabama (state)</t>
  </si>
  <si>
    <t>OH - Akron/Barberton/Summit County CoC</t>
  </si>
  <si>
    <t>AK - Alaska (state)</t>
  </si>
  <si>
    <t>AK - Alaska Balance of State CoC</t>
  </si>
  <si>
    <t>AK - Anchorage CoC</t>
  </si>
  <si>
    <t>AL - Alabama Balance of State CoC</t>
  </si>
  <si>
    <t>AL - Birmingham/Jefferson, St. Clair, Shelby Counties CoC</t>
  </si>
  <si>
    <t>AL - Florence/Northwest Alabama CoC</t>
  </si>
  <si>
    <t>AL - Gadsden/Northeast Alabama CoC</t>
  </si>
  <si>
    <t>AL - Huntsville/North Alabama CoC</t>
  </si>
  <si>
    <t>AL - Mobile City &amp; County/Baldwin County CoC</t>
  </si>
  <si>
    <t>AL - Montgomery City &amp; County CoC</t>
  </si>
  <si>
    <t>AL - Tuscaloosa City &amp; County CoC</t>
  </si>
  <si>
    <t>AR - Arkansas  Balance of State  CoC</t>
  </si>
  <si>
    <t>AR - Arkansas (state)</t>
  </si>
  <si>
    <t>AR - Boone, Baxter, Marion, Newton Counties CoC</t>
  </si>
  <si>
    <t>AR - Fayetteville/Northwest Arkansas CoC</t>
  </si>
  <si>
    <t>AR - Little Rock/Central Arkansas CoC</t>
  </si>
  <si>
    <t>AR - Old Fort Homeless Coalition</t>
  </si>
  <si>
    <t>AR - Southeast Arkansas</t>
  </si>
  <si>
    <t>AZ - Arizona (state)</t>
  </si>
  <si>
    <t>AZ - Arizona Balance of State CoC</t>
  </si>
  <si>
    <t>AZ - Phoenix/Mesa/Maricopa County Regional CoC</t>
  </si>
  <si>
    <t>AZ - Tucson/Pima County CoC</t>
  </si>
  <si>
    <t>CA - Bakersfield/Kern County CoC</t>
  </si>
  <si>
    <t>CA - California (state)</t>
  </si>
  <si>
    <t>CA - Chico/Paradise/Butte County CoC</t>
  </si>
  <si>
    <t>CA - Colusa, Glen, Lake, Tehama, Trinity Counties CoC</t>
  </si>
  <si>
    <t>CA - Daly/San Mateo County CoC</t>
  </si>
  <si>
    <t>CA - Davis/Woodland/Yolo County CoC</t>
  </si>
  <si>
    <t>CA - El Dorado County CoC</t>
  </si>
  <si>
    <t>CA - Fresno/Madera County CoC</t>
  </si>
  <si>
    <t>CA - Glendale CoC</t>
  </si>
  <si>
    <t>CA - Humboldt County CoC</t>
  </si>
  <si>
    <t>CA - Imperial County CoC</t>
  </si>
  <si>
    <t>CA - Long Beach CoC</t>
  </si>
  <si>
    <t>CA - Los Angeles City &amp; County CoC</t>
  </si>
  <si>
    <t>CA - Marin County CoC</t>
  </si>
  <si>
    <t>CA - Mendocino County CoC</t>
  </si>
  <si>
    <t>CA - Merced City &amp; County CoC</t>
  </si>
  <si>
    <t>CA - Napa City &amp; County CoC</t>
  </si>
  <si>
    <t>CA - Oakland/Alameda County CoC</t>
  </si>
  <si>
    <t>CA - Oxnard/San Buenaventura/Ventura County CoC</t>
  </si>
  <si>
    <t>CA - Pasadena CoC</t>
  </si>
  <si>
    <t>CA - Redding/Shasta County CoC</t>
  </si>
  <si>
    <t>CA - Richmond/Contra Costa County CoC</t>
  </si>
  <si>
    <t>CA - Riverside City &amp; County CoC</t>
  </si>
  <si>
    <t>CA - Roseville/Rocklin/Placer, Nevada Counties CoC</t>
  </si>
  <si>
    <t>CA - Sacramento City &amp; County CoC</t>
  </si>
  <si>
    <t>CA - Salinas/Monterey, San Benito Counties CoC</t>
  </si>
  <si>
    <t>CA - San Bernardino City &amp; County CoC</t>
  </si>
  <si>
    <t>CA - San Diego City and County CoC</t>
  </si>
  <si>
    <t>CA - San Francisco CoC</t>
  </si>
  <si>
    <t>CA - San Jose/Santa Clara City &amp; County CoC</t>
  </si>
  <si>
    <t>CA - San Luis Obispo County CoC</t>
  </si>
  <si>
    <t>CA - Santa Ana/Anaheim/Orange County CoC</t>
  </si>
  <si>
    <t>CA - Santa Maria/Santa Barbara County CoC</t>
  </si>
  <si>
    <t>CA - Santa Rosa/Petaluma/Sonoma County CoC</t>
  </si>
  <si>
    <t>CA - Stockton/San Joaquin County CoC</t>
  </si>
  <si>
    <t>CA - Tuolumne, Calaveras, Amador Counties CoC</t>
  </si>
  <si>
    <t>CA - Turlock/Modesto/Stanislaus County CoC</t>
  </si>
  <si>
    <t>CA - Vallejo/Solano County CoC</t>
  </si>
  <si>
    <t>CA - Visalia, Kings, Tulare Counties CoC</t>
  </si>
  <si>
    <t>CA - Watsonville/Santa Cruz City &amp; County CoC</t>
  </si>
  <si>
    <t>CA - Yuba City, Marysville/Sutter, Yuba Counties CoC</t>
  </si>
  <si>
    <t>CO - Colorado (state)</t>
  </si>
  <si>
    <t>CO - Colorado Balance of State CoC</t>
  </si>
  <si>
    <t>CO - Colorado Springs/El Paso County CoC</t>
  </si>
  <si>
    <t>CO - Metropolitan Denver Homeless Initiative</t>
  </si>
  <si>
    <t>CT - Bridgeport/Stratford/Fairfield CoC</t>
  </si>
  <si>
    <t>CT - City of Waterbury CoC</t>
  </si>
  <si>
    <t>CT - Connecticut (state)</t>
  </si>
  <si>
    <t>CT - Connecticut Balance of State CoC</t>
  </si>
  <si>
    <t>CT - Hartford CoC</t>
  </si>
  <si>
    <t>CT - Norwalk/Fairfield County CoC</t>
  </si>
  <si>
    <t>CT - Stamford/Greenwich CoC</t>
  </si>
  <si>
    <t>DC - District of Columbia CoC</t>
  </si>
  <si>
    <t>DE - Delaware Statewide CoC</t>
  </si>
  <si>
    <t>FL - Citrus, Hernando, Lake, Sumter Counties CoC</t>
  </si>
  <si>
    <t>FL - Columbia, Hamilton, Lafayette, Suwannee Counties CoC</t>
  </si>
  <si>
    <t>FL - Daytona Beach/Daytona/Volusia, Flagler Counties CoC</t>
  </si>
  <si>
    <t>FL - Florida (state)</t>
  </si>
  <si>
    <t>FL - Fort Pierce/St. Lucie, Indian River, Martin Counties CoC</t>
  </si>
  <si>
    <t>FL - Fort Walton Beach/Okaloosa, Walton Counties CoC</t>
  </si>
  <si>
    <t>FL - Ft Lauderdale/Broward County CoC</t>
  </si>
  <si>
    <t>FL - Ft Myers/Cape Coral/Lee County CoC</t>
  </si>
  <si>
    <t>FL - Gainesville/Alachua, Putnam Counties CoC</t>
  </si>
  <si>
    <t>FL - Hendry, Hardee, Highlands Counties CoC</t>
  </si>
  <si>
    <t>FL - Jacksonville-Duval, Clay Counties CoC</t>
  </si>
  <si>
    <t>FL - Lakeland CoC</t>
  </si>
  <si>
    <t>FL - Miami/Dade County CoC</t>
  </si>
  <si>
    <t>FL - Monroe County CoC</t>
  </si>
  <si>
    <t>FL - Naples/Collier County CoC</t>
  </si>
  <si>
    <t>FL - Ocala/Marion County CoC</t>
  </si>
  <si>
    <t>FL - Orlando/Orange, Osceola, Seminole Counties CoC</t>
  </si>
  <si>
    <t>FL - Palm Bay/Melbourne/Brevard County CoC</t>
  </si>
  <si>
    <t>FL - Panama City/Bay, Jackson Counties CoC</t>
  </si>
  <si>
    <t>FL - Pasco County CoC</t>
  </si>
  <si>
    <t>FL - Pensacola/Escambia/Santa Rosa County CoC</t>
  </si>
  <si>
    <t>FL - Punta Gorda/Charlotte County CoC</t>
  </si>
  <si>
    <t>FL - Saint Johns County CoC</t>
  </si>
  <si>
    <t>FL - Sarasota/Bradenton/Manatee, Sarasota Counties CoC</t>
  </si>
  <si>
    <t>FL - St. Petersburg/Clearwater/Largo/Pinellas County CoC</t>
  </si>
  <si>
    <t>FL - Tallahassee/Leon County CoC</t>
  </si>
  <si>
    <t>FL - Tampa/Hillsborough County CoC</t>
  </si>
  <si>
    <t>FL - West Palm Beach/Palm Beach County CoC</t>
  </si>
  <si>
    <t>FL - Winterhaven/Polk County CoC</t>
  </si>
  <si>
    <t>GA - Athens/Clarke County CoC</t>
  </si>
  <si>
    <t>GA - Atlanta Continuum of Care</t>
  </si>
  <si>
    <t>GA - Augusta CoC</t>
  </si>
  <si>
    <t>GA - Columbus-Muscogee/Russell County CoC</t>
  </si>
  <si>
    <t>GA - DeKalb County Continuum of Care</t>
  </si>
  <si>
    <t>GA - Fulton County Continuum of Care</t>
  </si>
  <si>
    <t>GA - Georgia (state)</t>
  </si>
  <si>
    <t>GA - Georgia Balance of State CoC</t>
  </si>
  <si>
    <t>GA - Marietta/Cobb County CoC</t>
  </si>
  <si>
    <t>GA - Savannah/Chatham County CoC</t>
  </si>
  <si>
    <t>GU - Guam CoC</t>
  </si>
  <si>
    <t>HI - Hawaii (state)</t>
  </si>
  <si>
    <t>HI - Hawaii Balance of State CoC</t>
  </si>
  <si>
    <t>HI - Honolulu CoC</t>
  </si>
  <si>
    <t>IA - Des Moines/Polk County CoC</t>
  </si>
  <si>
    <t>IA - Iowa (state)</t>
  </si>
  <si>
    <t>IA - Iowa Balance of State CoC</t>
  </si>
  <si>
    <t>IA - Sioux City/Dakota, Woodbury Counties CoC</t>
  </si>
  <si>
    <t>ID - Boise/Ada County CoC</t>
  </si>
  <si>
    <t>ID - Idaho (state)</t>
  </si>
  <si>
    <t>ID - Idaho Balance of State</t>
  </si>
  <si>
    <t>IL - Aurora/Elgin/Kane County CoC</t>
  </si>
  <si>
    <t>IL - Bloomington/Central Illinois CoC</t>
  </si>
  <si>
    <t>IL - Champaign/Urbana/Rantoul/Champaign County CoC</t>
  </si>
  <si>
    <t>IL - Chicago CoC</t>
  </si>
  <si>
    <t>IL - Cook County CoC</t>
  </si>
  <si>
    <t>IL - Decatur/Macon County CoC</t>
  </si>
  <si>
    <t>IL - Dekalb City &amp; County CoC</t>
  </si>
  <si>
    <t>IL - DuPage County CoC</t>
  </si>
  <si>
    <t>IL - East Saint Louis/Belleville/Saint Clair County CoC</t>
  </si>
  <si>
    <t>IL - Illinois (state)</t>
  </si>
  <si>
    <t>IL - Joliet/Bolingbrook/Will County CoC</t>
  </si>
  <si>
    <t>IL - Madison County CoC</t>
  </si>
  <si>
    <t>IL - McHenry County CoC</t>
  </si>
  <si>
    <t>IL - Peoria/Perkin/Fulton, Peoria, Tazewell, Woodford CoC</t>
  </si>
  <si>
    <t>IL - Rock Island/Moline/Northwestern Illinois CoC</t>
  </si>
  <si>
    <t>IL - Rockford/Winnebago, Boone Counties CoC</t>
  </si>
  <si>
    <t>IL - South Central Illinois CoC</t>
  </si>
  <si>
    <t>IL - Southern Illinois CoC</t>
  </si>
  <si>
    <t>IL - Springfield/Sangamon County CoC</t>
  </si>
  <si>
    <t>IL - Waukegan/North Chicago/Lake County CoC</t>
  </si>
  <si>
    <t>IL - West Central Illinois CoC</t>
  </si>
  <si>
    <t>IN - Indiana (state)</t>
  </si>
  <si>
    <t>IN - Indiana Balance of State CoC</t>
  </si>
  <si>
    <t>IN - Indianapolis CoC</t>
  </si>
  <si>
    <t>IN - South Bend/Mishawaka/St. Joseph County CoC</t>
  </si>
  <si>
    <t>KS - Kansas (state)</t>
  </si>
  <si>
    <t>KS - Kansas Balance of State CoC</t>
  </si>
  <si>
    <t>KS - Kansas City/Wyandotte County CoC</t>
  </si>
  <si>
    <t>KS - Overland Park/Shawnee/Johnson County CoC</t>
  </si>
  <si>
    <t>KS - Topeka/Shawnee County CoC</t>
  </si>
  <si>
    <t>KS - Wichita/Sedgwick County CoC</t>
  </si>
  <si>
    <t>KY - Kentucky (state)</t>
  </si>
  <si>
    <t>KY - Kentucky Balance of State CoC</t>
  </si>
  <si>
    <t>KY - Lexington/Fayette County CoC</t>
  </si>
  <si>
    <t>KY - Louisville/Jefferson County CoC</t>
  </si>
  <si>
    <t>LA - Alexandria/Central Louisiana CoC</t>
  </si>
  <si>
    <t>LA - Baton Rouge CoC</t>
  </si>
  <si>
    <t>LA - Houma-Terrebonne/Thibodaux CoC</t>
  </si>
  <si>
    <t>LA - Lafayette/Acadiana CoC</t>
  </si>
  <si>
    <t>LA - Lake Charles/Southwestern Louisiana CoC</t>
  </si>
  <si>
    <t>LA - Louisiana (state)</t>
  </si>
  <si>
    <t>LA - Monroe/Northeast Louisiana CoC</t>
  </si>
  <si>
    <t>LA - New Orleans/Jefferson Parish CoC</t>
  </si>
  <si>
    <t>LA - Shreveport/Bossier/Northwest CoC</t>
  </si>
  <si>
    <t>LA - Slidell/Southeast Louisiana CoC</t>
  </si>
  <si>
    <t>MA - Attleboro/Taunton/Bristol County CoC</t>
  </si>
  <si>
    <t>MA - Boston CoC</t>
  </si>
  <si>
    <t>MA - Brockton/Plymouth City &amp; County CoC</t>
  </si>
  <si>
    <t>MA - Brookline/Newton CoC</t>
  </si>
  <si>
    <t>MA - Cambridge CoC</t>
  </si>
  <si>
    <t>MA - Cape Cod/Islands CoC</t>
  </si>
  <si>
    <t>MA - Fall River CoC</t>
  </si>
  <si>
    <t>MA - Gloucester/Haverhill/Salem/Essex County CoC</t>
  </si>
  <si>
    <t>MA - Lowell CoC</t>
  </si>
  <si>
    <t>MA - Lynn CoC</t>
  </si>
  <si>
    <t>MA - Malden/Medford CoC</t>
  </si>
  <si>
    <t>MA - Massachusetts (state)</t>
  </si>
  <si>
    <t>MA - Massachusetts Balance of State (B0S) CoC</t>
  </si>
  <si>
    <t>MA - New Bedford CoC</t>
  </si>
  <si>
    <t>MA - Pittsfield/Berkshire County CoC</t>
  </si>
  <si>
    <t>MA - Quincy/Weymouth CoC</t>
  </si>
  <si>
    <t>MA - Somerville CoC</t>
  </si>
  <si>
    <t>MA - Springfield CoC</t>
  </si>
  <si>
    <t>MA - Worcester City &amp; County CoC</t>
  </si>
  <si>
    <t>MD - Annapolis/Anne Arundel County CoC</t>
  </si>
  <si>
    <t>MD - Baltimore City CoC</t>
  </si>
  <si>
    <t>MD - Baltimore County CoC</t>
  </si>
  <si>
    <t>MD - Carroll County CoC</t>
  </si>
  <si>
    <t>MD - Cecil County CoC</t>
  </si>
  <si>
    <t>MD - Charles, Calvert, St.Mary's Counties CoC</t>
  </si>
  <si>
    <t>MD - Cumberland/Allegany County CoC</t>
  </si>
  <si>
    <t>MD - Frederick City &amp; County CoC</t>
  </si>
  <si>
    <t>MD - Garrett County CoC</t>
  </si>
  <si>
    <t>MD - Hagerstown/Washington County CoC</t>
  </si>
  <si>
    <t>MD - Harford County CoC</t>
  </si>
  <si>
    <t>MD - Howard County CoC</t>
  </si>
  <si>
    <t>MD - Maryland (state)</t>
  </si>
  <si>
    <t>MD - Mid-Shore Regional CoC</t>
  </si>
  <si>
    <t>MD - Montgomery County CoC</t>
  </si>
  <si>
    <t>MD - Prince George`s County/Maryland CoC</t>
  </si>
  <si>
    <t>MD - Wicomico/Somerset/Worcester County CoC</t>
  </si>
  <si>
    <t>ME - Maine (state)</t>
  </si>
  <si>
    <t>ME - Maine Balance of State CoC</t>
  </si>
  <si>
    <t>ME - Portland CoC</t>
  </si>
  <si>
    <t>MI - Ann Arbor/Washtenaw County CoC</t>
  </si>
  <si>
    <t>MI - Battle Creek/Calhoun County CoC</t>
  </si>
  <si>
    <t>MI - Dearborn/Dearborn Heights/Westland/Wayne County CoC</t>
  </si>
  <si>
    <t>MI - Detroit CoC</t>
  </si>
  <si>
    <t>MI - Eaton County CoC</t>
  </si>
  <si>
    <t>MI - Flint/Genesee County CoC</t>
  </si>
  <si>
    <t>MI - Grand Rapids/Wyoming/Kent County CoC</t>
  </si>
  <si>
    <t>MI - Grand Traverse, Antrim, Leelanau Counties CoC</t>
  </si>
  <si>
    <t>MI - Holland/Ottawa County CoC</t>
  </si>
  <si>
    <t>MI - Jackson City &amp; County CoC</t>
  </si>
  <si>
    <t>MI - Lansing/East Lansing/Ingham County CoC</t>
  </si>
  <si>
    <t>MI - Lenawee County CoC</t>
  </si>
  <si>
    <t>MI - Livingston County CoC</t>
  </si>
  <si>
    <t>MI - Marquette, Alger Counties CoC</t>
  </si>
  <si>
    <t>MI - Michigan (state)</t>
  </si>
  <si>
    <t>MI - Michigan Balance of State CoC</t>
  </si>
  <si>
    <t>MI - Monroe City &amp; County CoC</t>
  </si>
  <si>
    <t>MI - Norton Shores/Muskegon City &amp; County CoC</t>
  </si>
  <si>
    <t>MI - Pontiac/Royal Oak/Oakland County CoC</t>
  </si>
  <si>
    <t>MI - Portage/Kalamazoo City &amp; County CoC</t>
  </si>
  <si>
    <t>MI - Saginaw City &amp; County CoC</t>
  </si>
  <si>
    <t>MI - St. Clair Shores/Warren/Macomb County CoC</t>
  </si>
  <si>
    <t>MN - Dakota, Anoka, Washington, Scott, Carver Counties</t>
  </si>
  <si>
    <t>MN - Duluth/St.Louis County CoC</t>
  </si>
  <si>
    <t>MN - Minneapolis/Hennepin County CoC</t>
  </si>
  <si>
    <t>MN - Minnesota (state)</t>
  </si>
  <si>
    <t>MN - Moorhead/West Central Minnesota CoC</t>
  </si>
  <si>
    <t>MN - Northeast Minnesota CoC</t>
  </si>
  <si>
    <t>MN - Northwest Minnesota CoC</t>
  </si>
  <si>
    <t>MN - Rochester/Southeast Minnesota CoC</t>
  </si>
  <si>
    <t>MN - Saint Paul/Ramsey County CoC</t>
  </si>
  <si>
    <t>MN - Southwest Minnesota CoC</t>
  </si>
  <si>
    <t>MN - St. Cloud/Central Minnesota CoC</t>
  </si>
  <si>
    <t>MO - Joplin/Jasper, Newton Counties CoC</t>
  </si>
  <si>
    <t>MO - Kansas City/Independence/Lee's Summit/Jackson County CoC</t>
  </si>
  <si>
    <t>MO - Missouri (state)</t>
  </si>
  <si>
    <t>MO - Missouri Balance of State CoC</t>
  </si>
  <si>
    <t>MO - Springfield/Greene, Christian, Webster Counties CoC</t>
  </si>
  <si>
    <t>MO - St. Charles, Lincoln, Warren Counties CoC</t>
  </si>
  <si>
    <t>MO - St. Joseph/Andrew, Buchanan, DeKalb Counties CoC</t>
  </si>
  <si>
    <t>MO - St. Louis County CoC</t>
  </si>
  <si>
    <t>MO - St.Louis City CoC</t>
  </si>
  <si>
    <t>MS - Gulf Port/Gulf Coast Regional CoC</t>
  </si>
  <si>
    <t>MS - Jackson/Rankin, Madison Counties CoC</t>
  </si>
  <si>
    <t>MS - Mississippi (state)</t>
  </si>
  <si>
    <t>MS - Mississippi Balance of State CoC</t>
  </si>
  <si>
    <t>MT - Montana Statewide CoC</t>
  </si>
  <si>
    <t>NC - Asheville/Buncombe County CoC</t>
  </si>
  <si>
    <t>NC - Chapel Hill/Orange County CoC</t>
  </si>
  <si>
    <t>NC - Charlotte/Mecklenberg CoC</t>
  </si>
  <si>
    <t>NC - Durham City &amp; County CoC</t>
  </si>
  <si>
    <t>NC - Fayetteville/Cumberland County CoC</t>
  </si>
  <si>
    <t>NC - Gastonia/Cleveland, Gaston, Lincoln Counties CoC</t>
  </si>
  <si>
    <t>NC - Greensboro/High Point CoC</t>
  </si>
  <si>
    <t>NC - North Carolina (state)</t>
  </si>
  <si>
    <t>NC - North Carolina Balance of State CoC</t>
  </si>
  <si>
    <t>NC - Northwest North Carolina CoC</t>
  </si>
  <si>
    <t>NC - Raleigh/Wake County CoC</t>
  </si>
  <si>
    <t>NC - Wilmington/Brunswick, New Hanover, Pender Counties CoC</t>
  </si>
  <si>
    <t>NC - Winston Salem/Forsyth County CoC</t>
  </si>
  <si>
    <t>ND - North Dakota Statewide CoC</t>
  </si>
  <si>
    <t>NE - Lincoln CoC</t>
  </si>
  <si>
    <t>NE - Nebraska (state)</t>
  </si>
  <si>
    <t>NE - Nebraska Balance of State CoC</t>
  </si>
  <si>
    <t>NE - Omaha/Council Bluffs CoC</t>
  </si>
  <si>
    <t>NH - Manchester CoC</t>
  </si>
  <si>
    <t>NH - Nashua/Hillsborough County CoC</t>
  </si>
  <si>
    <t>NH - New Hampshire (state)</t>
  </si>
  <si>
    <t>NH - New Hampshire Balance of State CoC</t>
  </si>
  <si>
    <t>NJ - Atlantic City &amp; County CoC</t>
  </si>
  <si>
    <t>NJ - Bergen County CoC</t>
  </si>
  <si>
    <t>NJ - Burlington County CoC</t>
  </si>
  <si>
    <t>NJ - Camden City/Camden, Gloucester, Cumberland Counties CoC</t>
  </si>
  <si>
    <t>NJ - Elizabeth/Union County CoC</t>
  </si>
  <si>
    <t>NJ - Jersey City/Bayonne/Hudson County CoC</t>
  </si>
  <si>
    <t>NJ - Lakewood Township/Ocean County CoC</t>
  </si>
  <si>
    <t>NJ - Monmouth County CoC</t>
  </si>
  <si>
    <t>NJ - Morris County CoC</t>
  </si>
  <si>
    <t>NJ - New Brunswick/Middlesex County CoC</t>
  </si>
  <si>
    <t>NJ - New Jersey (state)</t>
  </si>
  <si>
    <t>NJ - Newark/Essex County CoC</t>
  </si>
  <si>
    <t>NJ - Ocean City/Cape May County CoC</t>
  </si>
  <si>
    <t>NJ - Paterson/Passaic County CoC</t>
  </si>
  <si>
    <t>NJ - Salem County CoC</t>
  </si>
  <si>
    <t>NJ - Somerset County CoC</t>
  </si>
  <si>
    <t>NJ - Trenton/Mercer County CoC</t>
  </si>
  <si>
    <t>NJ - Warren, Sussex, Hunterdon Counties CoC</t>
  </si>
  <si>
    <t>NM - Albuquerque CoC</t>
  </si>
  <si>
    <t>NM - New Mexico (state)</t>
  </si>
  <si>
    <t>NM - New Mexico Balance of State CoC</t>
  </si>
  <si>
    <t>NV - Las Vegas/Clark County CoC</t>
  </si>
  <si>
    <t>NV - Nevada (state)</t>
  </si>
  <si>
    <t>NV - Nevada Balance of State CoC</t>
  </si>
  <si>
    <t>NV - Reno/Sparks/Washoe County CoC</t>
  </si>
  <si>
    <t>NY - Albany City &amp; County CoC</t>
  </si>
  <si>
    <t>NY - Auburn/Cayuga County</t>
  </si>
  <si>
    <t>NY - Binghamton/Union Town/Broome, Otsego, Chenango, Cortland, Delaware Counties CoC</t>
  </si>
  <si>
    <t>NY - Buffalo/Niagara Falls/Erie, Niagara Counties CoC</t>
  </si>
  <si>
    <t>NY - Cattaragus County CoC</t>
  </si>
  <si>
    <t>NY - Clinton County CoC</t>
  </si>
  <si>
    <t>NY - Columbia/Greene County CoC</t>
  </si>
  <si>
    <t>NY - Elmira/Steuben, Allegany, Livingston, Chemung, Schuyler Counties CoC</t>
  </si>
  <si>
    <t>NY - Franklin County CoC</t>
  </si>
  <si>
    <t>NY - Glens Falls/Saratoga Springs/Saratoga, Washington, Warren, Hamilton Counties CoC</t>
  </si>
  <si>
    <t>NY - Ithaca/Tompkins County CoC</t>
  </si>
  <si>
    <t>NY - Jamestown/Dunkirk/Chautauqua County CoC</t>
  </si>
  <si>
    <t>NY - Jefferson/Lewis/St. Lawrence Counties CoC</t>
  </si>
  <si>
    <t>NY - Kingston/Ulster County CoC</t>
  </si>
  <si>
    <t>NY - Nassau, Suffolk Counties/Babylon/Islip/ Huntington CoC</t>
  </si>
  <si>
    <t>NY - New York (state)</t>
  </si>
  <si>
    <t>NY - New York City CoC</t>
  </si>
  <si>
    <t>NY - Newburgh/Middletown/Orange County CoC</t>
  </si>
  <si>
    <t>NY - Orleans County CoC</t>
  </si>
  <si>
    <t>NY - Oswego County CoC</t>
  </si>
  <si>
    <t>NY - Poughkeepsie/Dutchess County CoC</t>
  </si>
  <si>
    <t>NY - Rochester/Irondequoit/Greece/Monroe County CoC</t>
  </si>
  <si>
    <t>NY - Rockland County CoC</t>
  </si>
  <si>
    <t>NY - Schenectady City &amp; County CoC</t>
  </si>
  <si>
    <t>NY - Sullivan County CoC</t>
  </si>
  <si>
    <t>NY - Syracuse/Onondaga County CoC</t>
  </si>
  <si>
    <t>NY - Troy/Rensselaer County CoC</t>
  </si>
  <si>
    <t>NY - Utica/Rome/Oneida, Madison Counties CoC</t>
  </si>
  <si>
    <t>NY - Wayne, Ontario, Seneca, Yates Counties CoC</t>
  </si>
  <si>
    <t>NY - Yonkers/Mount Vernon/New Rochelle/Westchester CoC</t>
  </si>
  <si>
    <t>OH - Canton/Massillon/Alliance/Stark County CoC</t>
  </si>
  <si>
    <t>OH - Cincinnati/Hamilton County CoC</t>
  </si>
  <si>
    <t>OH - Cleveland/Cuyahoga County CoC</t>
  </si>
  <si>
    <t>OH - Columbus/Franklin County CoC</t>
  </si>
  <si>
    <t>OH - Dayton/Kettering/Montgomery County CoC</t>
  </si>
  <si>
    <t>OH - Ohio (state)</t>
  </si>
  <si>
    <t>OH - Ohio Balance of State CoC</t>
  </si>
  <si>
    <t>OH - Toledo/Lucas County CoC</t>
  </si>
  <si>
    <t>OH - Youngstown/Mahoning County CoC</t>
  </si>
  <si>
    <t>OK - Norman/Cleveland County CoC</t>
  </si>
  <si>
    <t>OK - North Central Oklahoma CoC</t>
  </si>
  <si>
    <t>OK - Northeast Oklahoma CoC</t>
  </si>
  <si>
    <t>OK - Oklahoma (state)</t>
  </si>
  <si>
    <t>OK - Oklahoma Balance of State CoC</t>
  </si>
  <si>
    <t>OK - Oklahoma City CoC</t>
  </si>
  <si>
    <t>OK - Southeastern Oklahoma Regional CoC</t>
  </si>
  <si>
    <t>OK - Southwest Oklahoma Regional CoC</t>
  </si>
  <si>
    <t>OK - Tulsa City &amp; County/Broken Arrow CoC</t>
  </si>
  <si>
    <t>OR - Central Oregon CoC</t>
  </si>
  <si>
    <t>OR - Clackamas County CoC</t>
  </si>
  <si>
    <t>OR - Eugene/Springfield/Lane County CoC</t>
  </si>
  <si>
    <t>OR - Hillsboro/Beaverton/Washington County CoC</t>
  </si>
  <si>
    <t>OR - Medford/Ashland/Jackson County CoC</t>
  </si>
  <si>
    <t>OR - Oregon (state)</t>
  </si>
  <si>
    <t>OR - Oregon Balance of State CoC</t>
  </si>
  <si>
    <t>OR - Portland-Gresham-Multnomah County CoC</t>
  </si>
  <si>
    <t>PA - Allentown/Northeast Pennsylvania CoC</t>
  </si>
  <si>
    <t>PA - Altoona/Central Pennsylvania CoC</t>
  </si>
  <si>
    <t>PA - Beaver County CoC</t>
  </si>
  <si>
    <t>PA - Bristol/Bensalem/Bucks County CoC</t>
  </si>
  <si>
    <t>PA - Chester County CoC</t>
  </si>
  <si>
    <t>PA - Erie City &amp; County CoC</t>
  </si>
  <si>
    <t>PA - Harrisburg/Dauphin County CoC</t>
  </si>
  <si>
    <t>PA - Lancaster City &amp; County CoC</t>
  </si>
  <si>
    <t>PA - Lower Marion/Norristown/Abington/Montgomery County CoC</t>
  </si>
  <si>
    <t>PA - Northwest Pennsylvania CoC</t>
  </si>
  <si>
    <t>PA - Pennsylvania (state)</t>
  </si>
  <si>
    <t>PA - Philadelphia CoC</t>
  </si>
  <si>
    <t>PA - Pittsburgh/McKeesport/Penn Hills/Allegheny County CoC</t>
  </si>
  <si>
    <t>PA - Reading/Berks County CoC</t>
  </si>
  <si>
    <t>PA - Scranton/Lackawanna County CoC</t>
  </si>
  <si>
    <t>PA - Southwest Pennsylvania CoC</t>
  </si>
  <si>
    <t>PA - Upper Darby/Chester/Haverford/Delaware County CoC</t>
  </si>
  <si>
    <t>PA - Wilkes-Barre/Hazleton/Luzerne County CoC</t>
  </si>
  <si>
    <t>PA - York City &amp; County CoC</t>
  </si>
  <si>
    <t>PR - Puerto Rico (total)</t>
  </si>
  <si>
    <t>PR - Puerto Rico Balance of Commonwealth CoC</t>
  </si>
  <si>
    <t>PR - South/Southeast Puerto Rico CoC</t>
  </si>
  <si>
    <t>RI - Rhode Island Statewide CoC</t>
  </si>
  <si>
    <t>SC - Charleston/Low Country CoC</t>
  </si>
  <si>
    <t>SC - Columbia/Midlands CoC</t>
  </si>
  <si>
    <t>SC - Greenville/Anderson/Spartanburg Upstate CoC</t>
  </si>
  <si>
    <t>SC - Myrtle Beach/Sumter City &amp; County CoC</t>
  </si>
  <si>
    <t>SC - South Carolina (state)</t>
  </si>
  <si>
    <t>SD - South Dakota Statewide CoC</t>
  </si>
  <si>
    <t>TN - Appalachian Regional CoC</t>
  </si>
  <si>
    <t>TN - Central Tennessee CoC</t>
  </si>
  <si>
    <t>TN - Chattanooga/Southeast Tennessee CoC</t>
  </si>
  <si>
    <t>TN - Jackson/West Tennessee CoC</t>
  </si>
  <si>
    <t>TN - Knoxville/Knox County CoC</t>
  </si>
  <si>
    <t>TN - Memphis/Shelby County CoC</t>
  </si>
  <si>
    <t>TN - Morristown/Blount, Sevier, Campbell, Cocke Counties CoC</t>
  </si>
  <si>
    <t>TN - Murfreesboro/Rutherford County CoC</t>
  </si>
  <si>
    <t>TN - Nashville/Davidson County CoC</t>
  </si>
  <si>
    <t>TN - Oak Ridge/Upper Cumberland CoC</t>
  </si>
  <si>
    <t>TN - Tennesee (state)</t>
  </si>
  <si>
    <t>TX - Amarillo CoC</t>
  </si>
  <si>
    <t>TX - Austin/Travis County CoC</t>
  </si>
  <si>
    <t>TX - Beaumont/Port Arthur/South East Texas CoC</t>
  </si>
  <si>
    <t>TX - Bryan/College Station/Brazos Valley CoC</t>
  </si>
  <si>
    <t>TX - City of Houston/Harris County</t>
  </si>
  <si>
    <t>TX - Dallas City &amp; County/Irving CoC</t>
  </si>
  <si>
    <t>TX - El Paso City &amp; County CoC</t>
  </si>
  <si>
    <t>TX - Fort Worth/Arlington/Tarrant County CoC</t>
  </si>
  <si>
    <t>TX - San Antonio/Bexar County CoC</t>
  </si>
  <si>
    <t>TX - Texas (state)</t>
  </si>
  <si>
    <t>TX - Texas Balance of State (BoS) CoC</t>
  </si>
  <si>
    <t>TX - Waco/McLennan County CoC</t>
  </si>
  <si>
    <t>TX - Wichita Falls/Wise, Palo Pinto, Wichita, Archer Counties CoC</t>
  </si>
  <si>
    <t>UT - Provo/Mountainland CoC</t>
  </si>
  <si>
    <t>UT - Salt Lake City &amp; County CoC</t>
  </si>
  <si>
    <t>UT - Utah (state)</t>
  </si>
  <si>
    <t>UT - Utah Balance of State CoC</t>
  </si>
  <si>
    <t>VA - Arlington County CoC</t>
  </si>
  <si>
    <t>VA - Charlottesville CoC</t>
  </si>
  <si>
    <t>VA - City of Alexandria CoC</t>
  </si>
  <si>
    <t>VA - Fairfax County CoC</t>
  </si>
  <si>
    <t>VA - Fredericksburg/Spotsylvania, Stafford Counties CoC</t>
  </si>
  <si>
    <t>VA - Harrisburg, Winchester/Western Virginia CoC</t>
  </si>
  <si>
    <t>VA - Loudoun County CoC</t>
  </si>
  <si>
    <t>VA - Lynchburg CoC</t>
  </si>
  <si>
    <t>VA - Newport News/Hampton/Virginia Peninsula CoC</t>
  </si>
  <si>
    <t>VA - Norfolk/Chesapeake/Suffolk/Isle of Wright, Southampton Counties CoC</t>
  </si>
  <si>
    <t>VA - Portsmouth CoC</t>
  </si>
  <si>
    <t>VA - Prince William County CoC</t>
  </si>
  <si>
    <t>VA - Richmond/Henrico, Chesterfield, Hanover Counties CoC</t>
  </si>
  <si>
    <t>VA - Roanoke City &amp; County/Salem CoC</t>
  </si>
  <si>
    <t>VA - Virginia (state)</t>
  </si>
  <si>
    <t>VA - Virginia Balance of State (BoS) CoC</t>
  </si>
  <si>
    <t>VA - Virginia Beach CoC</t>
  </si>
  <si>
    <t>VI - Virgin Islands CoC</t>
  </si>
  <si>
    <t>VT - Burlington/Chittenden County CoC</t>
  </si>
  <si>
    <t>VT - Vermont (state)</t>
  </si>
  <si>
    <t>VT - Vermont Balance of State CoC</t>
  </si>
  <si>
    <t>WA - Everett/Snohomish County CoC</t>
  </si>
  <si>
    <t>WA - Seattle/King County CoC</t>
  </si>
  <si>
    <t>WA - Spokane City &amp; County CoC</t>
  </si>
  <si>
    <t>WA - Tacoma/Lakewood/Pierce County CoC</t>
  </si>
  <si>
    <t>WA - Vancouver/Clark County CoC</t>
  </si>
  <si>
    <t>WA - Washington (state)</t>
  </si>
  <si>
    <t>WA - Washington Balance of State CoC</t>
  </si>
  <si>
    <t>WA - Yakima City &amp; County CoC</t>
  </si>
  <si>
    <t>WI - Madison/Dane County CoC</t>
  </si>
  <si>
    <t>WI - Milwaukee City &amp; County CoC</t>
  </si>
  <si>
    <t>WI - Racine City &amp; County CoC</t>
  </si>
  <si>
    <t>WI - Wisconsin (state)</t>
  </si>
  <si>
    <t>WI - Wisconsin Balance of State CoC</t>
  </si>
  <si>
    <t>WV - Charleston/Kanawha, Putnam, Boone, Clay Counties CoC</t>
  </si>
  <si>
    <t>WV - Huntington/Cabell, Wayne Counties CoC</t>
  </si>
  <si>
    <t>WV - West Virginia (state)</t>
  </si>
  <si>
    <t>WV - West Virginia Balance of State CoC</t>
  </si>
  <si>
    <t>WV - Wheeling/Weirton Area CoC</t>
  </si>
  <si>
    <t>WY - Wyoming Statewide CoC</t>
  </si>
  <si>
    <t>Total available PSH inventory for households without children</t>
  </si>
  <si>
    <t>A</t>
  </si>
  <si>
    <t>B</t>
  </si>
  <si>
    <t>C</t>
  </si>
  <si>
    <t>D</t>
  </si>
  <si>
    <t>E</t>
  </si>
  <si>
    <t>F</t>
  </si>
  <si>
    <t>G</t>
  </si>
  <si>
    <t>H</t>
  </si>
  <si>
    <t>I</t>
  </si>
  <si>
    <t xml:space="preserve">Total inventory of permanent supportive housing (PSH) units for households without children (default: local 2014 Housing Inventory Count data) </t>
  </si>
  <si>
    <t>Individuals experiencing chronic homelessness (default: local 2014 Point-In-Time Count data)</t>
  </si>
  <si>
    <t>% of PSH dedicated to chronic homelessness (default: local 2014 Housing Inventory Count data)</t>
  </si>
  <si>
    <t>Percent Change since 2014</t>
  </si>
  <si>
    <t>J</t>
  </si>
  <si>
    <t>Newly created PSH units available in 2014</t>
  </si>
  <si>
    <t>Newly created PSH units available in 2015</t>
  </si>
  <si>
    <t>Newly created PSH units available in 2016</t>
  </si>
  <si>
    <t>Newly created PSH units available in 2017</t>
  </si>
  <si>
    <t>Non-dedicated PSH units prioritized for chronic homelessness</t>
  </si>
  <si>
    <t>Annual turnover of dedicated PSH units</t>
  </si>
  <si>
    <t>PSH units dedicated to chronic homelessness</t>
  </si>
  <si>
    <t>Annual turnover of non-dedicated PSH units</t>
  </si>
  <si>
    <t>SUPPORTIVE HOUSING OPPORTUNITIES PLANNER (SHOP): USING PERMANENT SUPPORTIVE HOUSING TO END CHRONIC HOMELESSNESS</t>
  </si>
  <si>
    <t>VT Chittenden County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</si>
</sst>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</cellStyleXfs>
  <cellXfs count="113">
    <xf numFmtId="0" fontId="0" fillId="0" borderId="0" xfId="0"/>
    <xf numFmtId="164" fontId="0" fillId="0" borderId="0" xfId="1" applyNumberFormat="1" applyFont="1"/>
    <xf numFmtId="3" fontId="2" fillId="2" borderId="10" xfId="0" applyNumberFormat="1" applyFont="1" applyFill="1" applyBorder="1" applyAlignment="1">
      <alignment horizontal="center" wrapText="1"/>
    </xf>
    <xf numFmtId="3" fontId="2" fillId="2" borderId="10" xfId="0" applyNumberFormat="1" applyFont="1" applyFill="1" applyBorder="1" applyAlignment="1">
      <alignment horizontal="center"/>
    </xf>
    <xf numFmtId="164" fontId="2" fillId="2" borderId="10" xfId="1" applyNumberFormat="1" applyFont="1" applyFill="1" applyBorder="1" applyAlignment="1">
      <alignment horizontal="center" wrapText="1"/>
    </xf>
    <xf numFmtId="164" fontId="3" fillId="2" borderId="10" xfId="1" applyNumberFormat="1" applyFont="1" applyFill="1" applyBorder="1" applyAlignment="1" applyProtection="1">
      <alignment horizontal="left" vertical="center" wrapText="1"/>
    </xf>
    <xf numFmtId="164" fontId="3" fillId="2" borderId="10" xfId="1" applyNumberFormat="1" applyFont="1" applyFill="1" applyBorder="1" applyAlignment="1" applyProtection="1">
      <alignment horizontal="center" vertical="center" wrapText="1"/>
    </xf>
    <xf numFmtId="0" fontId="3" fillId="2" borderId="10" xfId="0" applyNumberFormat="1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/>
    <xf numFmtId="0" fontId="6" fillId="0" borderId="0" xfId="0" applyFont="1" applyBorder="1"/>
    <xf numFmtId="0" fontId="5" fillId="0" borderId="6" xfId="0" applyFont="1" applyBorder="1"/>
    <xf numFmtId="0" fontId="5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5" fillId="0" borderId="0" xfId="1" applyNumberFormat="1" applyFont="1" applyBorder="1"/>
    <xf numFmtId="0" fontId="5" fillId="0" borderId="6" xfId="0" quotePrefix="1" applyFont="1" applyBorder="1" applyAlignment="1">
      <alignment vertical="center" wrapText="1"/>
    </xf>
    <xf numFmtId="9" fontId="4" fillId="0" borderId="10" xfId="2" applyFont="1" applyBorder="1" applyAlignment="1">
      <alignment horizontal="center" vertical="center"/>
    </xf>
    <xf numFmtId="9" fontId="6" fillId="0" borderId="0" xfId="2" applyFont="1" applyBorder="1"/>
    <xf numFmtId="0" fontId="5" fillId="0" borderId="8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/>
    <xf numFmtId="0" fontId="6" fillId="0" borderId="8" xfId="0" applyFont="1" applyBorder="1"/>
    <xf numFmtId="0" fontId="5" fillId="0" borderId="9" xfId="0" applyFont="1" applyBorder="1"/>
    <xf numFmtId="0" fontId="4" fillId="0" borderId="8" xfId="0" applyFont="1" applyBorder="1"/>
    <xf numFmtId="0" fontId="8" fillId="0" borderId="0" xfId="0" applyFont="1" applyBorder="1"/>
    <xf numFmtId="0" fontId="5" fillId="0" borderId="14" xfId="0" applyFont="1" applyBorder="1"/>
    <xf numFmtId="0" fontId="6" fillId="0" borderId="14" xfId="0" applyFont="1" applyBorder="1"/>
    <xf numFmtId="164" fontId="5" fillId="0" borderId="14" xfId="1" applyNumberFormat="1" applyFont="1" applyBorder="1"/>
    <xf numFmtId="0" fontId="4" fillId="0" borderId="1" xfId="0" applyFont="1" applyBorder="1"/>
    <xf numFmtId="0" fontId="8" fillId="0" borderId="1" xfId="0" applyFont="1" applyBorder="1"/>
    <xf numFmtId="164" fontId="4" fillId="0" borderId="1" xfId="1" applyNumberFormat="1" applyFont="1" applyBorder="1"/>
    <xf numFmtId="0" fontId="5" fillId="0" borderId="15" xfId="0" applyFont="1" applyBorder="1" applyAlignment="1">
      <alignment vertical="center"/>
    </xf>
    <xf numFmtId="0" fontId="5" fillId="0" borderId="0" xfId="0" quotePrefix="1" applyFont="1" applyBorder="1" applyAlignment="1">
      <alignment horizontal="center" vertical="center"/>
    </xf>
    <xf numFmtId="9" fontId="5" fillId="0" borderId="0" xfId="2" quotePrefix="1" applyFont="1" applyBorder="1" applyAlignment="1">
      <alignment horizontal="center" vertical="center"/>
    </xf>
    <xf numFmtId="0" fontId="5" fillId="0" borderId="3" xfId="0" applyFont="1" applyBorder="1"/>
    <xf numFmtId="0" fontId="6" fillId="0" borderId="3" xfId="0" applyFont="1" applyBorder="1"/>
    <xf numFmtId="0" fontId="7" fillId="0" borderId="3" xfId="0" applyFont="1" applyBorder="1" applyAlignment="1">
      <alignment horizontal="center" vertical="center"/>
    </xf>
    <xf numFmtId="0" fontId="5" fillId="0" borderId="0" xfId="0" applyFont="1"/>
    <xf numFmtId="3" fontId="4" fillId="0" borderId="10" xfId="0" applyNumberFormat="1" applyFont="1" applyBorder="1" applyAlignment="1">
      <alignment horizontal="center" vertical="center"/>
    </xf>
    <xf numFmtId="1" fontId="5" fillId="5" borderId="19" xfId="1" applyNumberFormat="1" applyFont="1" applyFill="1" applyBorder="1"/>
    <xf numFmtId="1" fontId="5" fillId="5" borderId="18" xfId="1" applyNumberFormat="1" applyFont="1" applyFill="1" applyBorder="1"/>
    <xf numFmtId="1" fontId="5" fillId="5" borderId="20" xfId="1" applyNumberFormat="1" applyFont="1" applyFill="1" applyBorder="1"/>
    <xf numFmtId="0" fontId="4" fillId="0" borderId="5" xfId="0" applyFont="1" applyBorder="1" applyAlignment="1">
      <alignment horizontal="center" vertical="center"/>
    </xf>
    <xf numFmtId="0" fontId="0" fillId="0" borderId="0" xfId="0" applyFont="1"/>
    <xf numFmtId="0" fontId="11" fillId="3" borderId="10" xfId="0" applyNumberFormat="1" applyFont="1" applyFill="1" applyBorder="1" applyAlignment="1" applyProtection="1">
      <alignment horizontal="left" wrapText="1"/>
    </xf>
    <xf numFmtId="37" fontId="11" fillId="3" borderId="10" xfId="1" applyNumberFormat="1" applyFont="1" applyFill="1" applyBorder="1" applyAlignment="1" applyProtection="1">
      <alignment horizontal="center" vertical="center" wrapText="1"/>
    </xf>
    <xf numFmtId="37" fontId="0" fillId="0" borderId="10" xfId="1" applyNumberFormat="1" applyFont="1" applyBorder="1" applyAlignment="1">
      <alignment horizontal="center" vertical="center"/>
    </xf>
    <xf numFmtId="9" fontId="0" fillId="0" borderId="10" xfId="2" applyFont="1" applyBorder="1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7" fontId="4" fillId="0" borderId="1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0" fontId="5" fillId="0" borderId="0" xfId="1" applyNumberFormat="1" applyFont="1" applyBorder="1"/>
    <xf numFmtId="0" fontId="5" fillId="0" borderId="0" xfId="0" applyFont="1" applyBorder="1" applyAlignment="1">
      <alignment vertical="center"/>
    </xf>
    <xf numFmtId="0" fontId="5" fillId="0" borderId="3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9" fontId="5" fillId="0" borderId="0" xfId="0" applyNumberFormat="1" applyFont="1" applyBorder="1"/>
    <xf numFmtId="41" fontId="5" fillId="0" borderId="0" xfId="1" applyNumberFormat="1" applyFont="1" applyBorder="1"/>
    <xf numFmtId="164" fontId="5" fillId="0" borderId="0" xfId="0" applyNumberFormat="1" applyFont="1" applyBorder="1"/>
    <xf numFmtId="164" fontId="5" fillId="0" borderId="0" xfId="1" applyNumberFormat="1" applyFont="1" applyBorder="1" applyAlignment="1">
      <alignment vertical="center"/>
    </xf>
    <xf numFmtId="0" fontId="4" fillId="0" borderId="0" xfId="0" applyFont="1" applyBorder="1"/>
    <xf numFmtId="164" fontId="4" fillId="0" borderId="0" xfId="1" applyNumberFormat="1" applyFont="1" applyBorder="1"/>
    <xf numFmtId="9" fontId="5" fillId="0" borderId="0" xfId="0" applyNumberFormat="1" applyFont="1" applyBorder="1" applyAlignment="1">
      <alignment vertical="center"/>
    </xf>
    <xf numFmtId="9" fontId="5" fillId="0" borderId="8" xfId="0" applyNumberFormat="1" applyFont="1" applyBorder="1" applyAlignment="1">
      <alignment vertical="center"/>
    </xf>
    <xf numFmtId="164" fontId="5" fillId="0" borderId="6" xfId="1" applyNumberFormat="1" applyFont="1" applyBorder="1"/>
    <xf numFmtId="164" fontId="4" fillId="0" borderId="17" xfId="1" applyNumberFormat="1" applyFont="1" applyBorder="1"/>
    <xf numFmtId="164" fontId="5" fillId="0" borderId="16" xfId="1" applyNumberFormat="1" applyFont="1" applyBorder="1"/>
    <xf numFmtId="1" fontId="5" fillId="5" borderId="22" xfId="1" applyNumberFormat="1" applyFont="1" applyFill="1" applyBorder="1"/>
    <xf numFmtId="164" fontId="4" fillId="0" borderId="6" xfId="1" applyNumberFormat="1" applyFont="1" applyBorder="1"/>
    <xf numFmtId="9" fontId="5" fillId="0" borderId="9" xfId="0" applyNumberFormat="1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7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quotePrefix="1" applyFont="1" applyBorder="1" applyAlignment="1">
      <alignment vertical="center"/>
    </xf>
    <xf numFmtId="0" fontId="9" fillId="4" borderId="2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left" vertical="center"/>
    </xf>
    <xf numFmtId="0" fontId="0" fillId="0" borderId="3" xfId="0" applyBorder="1" applyAlignment="1"/>
    <xf numFmtId="0" fontId="0" fillId="0" borderId="0" xfId="0" applyBorder="1" applyAlignment="1"/>
    <xf numFmtId="164" fontId="4" fillId="0" borderId="3" xfId="1" applyNumberFormat="1" applyFont="1" applyBorder="1" applyAlignment="1">
      <alignment vertical="center"/>
    </xf>
    <xf numFmtId="164" fontId="4" fillId="0" borderId="4" xfId="1" applyNumberFormat="1" applyFont="1" applyBorder="1" applyAlignment="1">
      <alignment vertical="center"/>
    </xf>
    <xf numFmtId="0" fontId="0" fillId="0" borderId="6" xfId="0" applyBorder="1" applyAlignment="1"/>
    <xf numFmtId="0" fontId="4" fillId="0" borderId="2" xfId="0" applyFont="1" applyBorder="1" applyAlignment="1">
      <alignment horizontal="center" vertical="center"/>
    </xf>
    <xf numFmtId="0" fontId="0" fillId="0" borderId="5" xfId="0" applyBorder="1" applyAlignment="1"/>
    <xf numFmtId="0" fontId="5" fillId="0" borderId="0" xfId="0" quotePrefix="1" applyFont="1" applyBorder="1" applyAlignment="1">
      <alignment vertical="center" wrapText="1"/>
    </xf>
  </cellXfs>
  <cellStyles count="5">
    <cellStyle name="Comma" xfId="1" builtinId="3"/>
    <cellStyle name="Normal" xfId="0" builtinId="0"/>
    <cellStyle name="Normal 2" xfId="3"/>
    <cellStyle name="Normal 3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179294</xdr:rowOff>
    </xdr:from>
    <xdr:to>
      <xdr:col>14</xdr:col>
      <xdr:colOff>0</xdr:colOff>
      <xdr:row>3</xdr:row>
      <xdr:rowOff>1</xdr:rowOff>
    </xdr:to>
    <xdr:sp macro="[0]!Reset_Click" textlink="">
      <xdr:nvSpPr>
        <xdr:cNvPr id="2" name="TextBox 1"/>
        <xdr:cNvSpPr txBox="1"/>
      </xdr:nvSpPr>
      <xdr:spPr>
        <a:xfrm>
          <a:off x="6947647" y="381000"/>
          <a:ext cx="605118" cy="246530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Reset</a:t>
          </a:r>
        </a:p>
      </xdr:txBody>
    </xdr:sp>
    <xdr:clientData/>
  </xdr:twoCellAnchor>
  <xdr:twoCellAnchor editAs="oneCell">
    <xdr:from>
      <xdr:col>20</xdr:col>
      <xdr:colOff>448236</xdr:colOff>
      <xdr:row>0</xdr:row>
      <xdr:rowOff>44825</xdr:rowOff>
    </xdr:from>
    <xdr:to>
      <xdr:col>24</xdr:col>
      <xdr:colOff>452315</xdr:colOff>
      <xdr:row>3</xdr:row>
      <xdr:rowOff>168089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31707" y="44825"/>
          <a:ext cx="2592637" cy="7507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AE26"/>
  <sheetViews>
    <sheetView tabSelected="1" zoomScaleNormal="100" workbookViewId="0">
      <selection activeCell="K4" sqref="K4"/>
    </sheetView>
  </sheetViews>
  <sheetFormatPr defaultRowHeight="15.75"/>
  <cols>
    <col min="1" max="1" width="5.140625" style="9" customWidth="1"/>
    <col min="2" max="2" width="4" style="29" customWidth="1"/>
    <col min="3" max="3" width="8.5703125" style="8" customWidth="1"/>
    <col min="4" max="4" width="4.5703125" style="9" customWidth="1"/>
    <col min="5" max="5" width="11.7109375" style="9" customWidth="1"/>
    <col min="6" max="6" width="8.85546875" style="9" customWidth="1"/>
    <col min="7" max="8" width="11.7109375" style="9" customWidth="1"/>
    <col min="9" max="9" width="11.7109375" style="10" customWidth="1"/>
    <col min="10" max="10" width="7" style="9" customWidth="1"/>
    <col min="11" max="11" width="5" style="9" customWidth="1"/>
    <col min="12" max="12" width="6.85546875" style="9" customWidth="1"/>
    <col min="13" max="13" width="6.85546875" style="48" customWidth="1"/>
    <col min="14" max="20" width="9.140625" style="9"/>
    <col min="21" max="21" width="6.85546875" style="9" customWidth="1"/>
    <col min="22" max="22" width="10.85546875" style="9" bestFit="1" customWidth="1"/>
    <col min="23" max="23" width="10.42578125" style="9" bestFit="1" customWidth="1"/>
    <col min="24" max="24" width="10.5703125" style="9" bestFit="1" customWidth="1"/>
    <col min="25" max="25" width="10.42578125" style="9" bestFit="1" customWidth="1"/>
    <col min="26" max="26" width="9.140625" style="9"/>
    <col min="27" max="27" width="9.140625" style="9" hidden="1" customWidth="1"/>
    <col min="28" max="16384" width="9.140625" style="9"/>
  </cols>
  <sheetData>
    <row r="1" spans="2:31">
      <c r="B1" s="8" t="s">
        <v>965</v>
      </c>
      <c r="AA1" s="73">
        <v>0.3</v>
      </c>
      <c r="AB1" s="74"/>
      <c r="AC1" s="74"/>
      <c r="AD1" s="74"/>
      <c r="AE1" s="74"/>
    </row>
    <row r="2" spans="2:31" ht="16.5" thickBot="1">
      <c r="B2" s="9"/>
      <c r="D2" s="48"/>
      <c r="E2" s="96" t="s">
        <v>480</v>
      </c>
      <c r="F2" s="96"/>
      <c r="G2" s="96"/>
      <c r="H2" s="96"/>
      <c r="I2" s="96"/>
      <c r="AA2" s="73">
        <v>0.5</v>
      </c>
      <c r="AB2" s="74"/>
      <c r="AC2" s="74"/>
      <c r="AD2" s="74"/>
      <c r="AE2" s="74"/>
    </row>
    <row r="3" spans="2:31" ht="16.5" thickBot="1">
      <c r="B3" s="8" t="s">
        <v>476</v>
      </c>
      <c r="E3" s="93" t="s">
        <v>966</v>
      </c>
      <c r="F3" s="94"/>
      <c r="G3" s="94"/>
      <c r="H3" s="94"/>
      <c r="I3" s="95"/>
      <c r="X3" s="92"/>
      <c r="AA3" s="73">
        <v>0.8</v>
      </c>
      <c r="AB3" s="74"/>
      <c r="AC3" s="74"/>
      <c r="AD3" s="74"/>
      <c r="AE3" s="74"/>
    </row>
    <row r="4" spans="2:31" ht="16.5" thickBot="1">
      <c r="B4" s="9"/>
      <c r="AA4" s="73">
        <v>1</v>
      </c>
      <c r="AB4" s="74"/>
      <c r="AC4" s="74"/>
      <c r="AD4" s="74"/>
      <c r="AE4" s="74"/>
    </row>
    <row r="5" spans="2:31" ht="16.5" thickBot="1">
      <c r="B5" s="97" t="s">
        <v>0</v>
      </c>
      <c r="C5" s="98"/>
      <c r="D5" s="98"/>
      <c r="E5" s="98"/>
      <c r="F5" s="98"/>
      <c r="G5" s="98"/>
      <c r="H5" s="98"/>
      <c r="I5" s="98"/>
      <c r="J5" s="98"/>
      <c r="K5" s="98"/>
      <c r="L5" s="19"/>
      <c r="M5" s="102" t="s">
        <v>10</v>
      </c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AA5" s="73"/>
      <c r="AB5" s="75"/>
      <c r="AC5" s="75"/>
      <c r="AD5" s="75"/>
      <c r="AE5" s="75"/>
    </row>
    <row r="6" spans="2:31" s="16" customFormat="1" ht="16.5" customHeight="1">
      <c r="B6" s="11"/>
      <c r="C6" s="12"/>
      <c r="D6" s="13"/>
      <c r="E6" s="13"/>
      <c r="F6" s="13"/>
      <c r="G6" s="13"/>
      <c r="H6" s="13"/>
      <c r="I6" s="14"/>
      <c r="J6" s="13"/>
      <c r="K6" s="15"/>
      <c r="L6" s="15"/>
      <c r="M6" s="42"/>
      <c r="N6" s="66"/>
      <c r="O6" s="45"/>
      <c r="P6" s="45"/>
      <c r="Q6" s="45"/>
      <c r="R6" s="45"/>
      <c r="S6" s="45"/>
      <c r="T6" s="45"/>
      <c r="U6" s="46"/>
      <c r="V6" s="47">
        <v>2014</v>
      </c>
      <c r="W6" s="47">
        <v>2015</v>
      </c>
      <c r="X6" s="47">
        <v>2016</v>
      </c>
      <c r="Y6" s="87">
        <v>2017</v>
      </c>
      <c r="AA6" s="73"/>
      <c r="AB6" s="75"/>
      <c r="AC6" s="75"/>
      <c r="AD6" s="75"/>
      <c r="AE6" s="75"/>
    </row>
    <row r="7" spans="2:31" s="16" customFormat="1" ht="30" customHeight="1">
      <c r="B7" s="62" t="s">
        <v>943</v>
      </c>
      <c r="C7" s="61">
        <f>Data!C439</f>
        <v>116</v>
      </c>
      <c r="D7" s="43" t="s">
        <v>477</v>
      </c>
      <c r="E7" s="100" t="s">
        <v>953</v>
      </c>
      <c r="F7" s="100"/>
      <c r="G7" s="100"/>
      <c r="H7" s="100"/>
      <c r="I7" s="100"/>
      <c r="J7" s="100"/>
      <c r="K7" s="15"/>
      <c r="L7" s="15"/>
      <c r="M7" s="53">
        <v>1</v>
      </c>
      <c r="N7" s="65" t="s">
        <v>5</v>
      </c>
      <c r="O7" s="17"/>
      <c r="P7" s="17"/>
      <c r="Q7" s="17"/>
      <c r="R7" s="17"/>
      <c r="S7" s="17"/>
      <c r="T7" s="17"/>
      <c r="U7" s="18"/>
      <c r="V7" s="24">
        <f>$C$7</f>
        <v>116</v>
      </c>
      <c r="W7" s="24">
        <f>V24</f>
        <v>117.80486486486487</v>
      </c>
      <c r="X7" s="24">
        <f>W24</f>
        <v>103.35972972972975</v>
      </c>
      <c r="Y7" s="81">
        <f>X24</f>
        <v>87.665204054054087</v>
      </c>
      <c r="AA7" s="73"/>
      <c r="AB7" s="75"/>
      <c r="AC7" s="75"/>
      <c r="AD7" s="75"/>
      <c r="AE7" s="75"/>
    </row>
    <row r="8" spans="2:31" s="16" customFormat="1">
      <c r="B8" s="20"/>
      <c r="C8" s="23"/>
      <c r="D8" s="22"/>
      <c r="E8" s="13"/>
      <c r="F8" s="13"/>
      <c r="G8" s="13"/>
      <c r="H8" s="13"/>
      <c r="I8" s="13"/>
      <c r="J8" s="14"/>
      <c r="K8" s="15"/>
      <c r="L8" s="15"/>
      <c r="M8" s="53">
        <v>2</v>
      </c>
      <c r="N8" s="65" t="s">
        <v>1</v>
      </c>
      <c r="O8" s="17"/>
      <c r="P8" s="17"/>
      <c r="Q8" s="17"/>
      <c r="R8" s="17"/>
      <c r="S8" s="17"/>
      <c r="T8" s="17"/>
      <c r="U8" s="18"/>
      <c r="V8" s="64">
        <f>INT(V7*$C$9)</f>
        <v>17</v>
      </c>
      <c r="W8" s="24">
        <f>W7*$C$9</f>
        <v>17.670729729729729</v>
      </c>
      <c r="X8" s="24">
        <f>X7*$C$9</f>
        <v>15.503959459459463</v>
      </c>
      <c r="Y8" s="81">
        <f>Y7*$C$9</f>
        <v>13.149780608108113</v>
      </c>
      <c r="AA8" s="73"/>
      <c r="AB8" s="75"/>
      <c r="AC8" s="75"/>
      <c r="AD8" s="75"/>
      <c r="AE8" s="75"/>
    </row>
    <row r="9" spans="2:31" s="16" customFormat="1" ht="28.5" customHeight="1">
      <c r="B9" s="53" t="s">
        <v>944</v>
      </c>
      <c r="C9" s="63">
        <v>0.15</v>
      </c>
      <c r="D9" s="43" t="s">
        <v>477</v>
      </c>
      <c r="E9" s="101" t="s">
        <v>478</v>
      </c>
      <c r="F9" s="101"/>
      <c r="G9" s="101"/>
      <c r="H9" s="101"/>
      <c r="I9" s="101"/>
      <c r="J9" s="101"/>
      <c r="K9" s="15"/>
      <c r="L9" s="15"/>
      <c r="M9" s="53">
        <v>3</v>
      </c>
      <c r="N9" s="67" t="s">
        <v>2</v>
      </c>
      <c r="O9" s="39"/>
      <c r="P9" s="39"/>
      <c r="Q9" s="39"/>
      <c r="R9" s="39"/>
      <c r="S9" s="39"/>
      <c r="T9" s="39"/>
      <c r="U9" s="40"/>
      <c r="V9" s="41">
        <f>SUM(V7:V8)</f>
        <v>133</v>
      </c>
      <c r="W9" s="41">
        <f t="shared" ref="W9:X9" si="0">SUM(W7:W8)</f>
        <v>135.47559459459461</v>
      </c>
      <c r="X9" s="41">
        <f t="shared" si="0"/>
        <v>118.86368918918922</v>
      </c>
      <c r="Y9" s="82">
        <f t="shared" ref="Y9" si="1">SUM(Y7:Y8)</f>
        <v>100.8149846621622</v>
      </c>
      <c r="AA9" s="73"/>
      <c r="AB9" s="76"/>
      <c r="AC9" s="76"/>
      <c r="AD9" s="76"/>
      <c r="AE9" s="76"/>
    </row>
    <row r="10" spans="2:31" s="16" customFormat="1">
      <c r="B10" s="20"/>
      <c r="C10" s="23"/>
      <c r="D10" s="22"/>
      <c r="E10" s="13"/>
      <c r="F10" s="13"/>
      <c r="G10" s="13"/>
      <c r="H10" s="13"/>
      <c r="I10" s="13"/>
      <c r="J10" s="14"/>
      <c r="K10" s="15"/>
      <c r="L10" s="15"/>
      <c r="M10" s="69"/>
      <c r="N10" s="68"/>
      <c r="O10" s="36"/>
      <c r="P10" s="36"/>
      <c r="Q10" s="36"/>
      <c r="R10" s="36"/>
      <c r="S10" s="36"/>
      <c r="T10" s="36"/>
      <c r="U10" s="37"/>
      <c r="V10" s="38"/>
      <c r="W10" s="38"/>
      <c r="X10" s="38"/>
      <c r="Y10" s="83"/>
      <c r="AA10" s="73"/>
      <c r="AB10" s="76"/>
      <c r="AC10" s="76"/>
      <c r="AD10" s="76"/>
      <c r="AE10" s="76"/>
    </row>
    <row r="11" spans="2:31" s="16" customFormat="1" ht="51.75" customHeight="1">
      <c r="B11" s="53" t="s">
        <v>945</v>
      </c>
      <c r="C11" s="49">
        <f>Data!D439</f>
        <v>148</v>
      </c>
      <c r="D11" s="43" t="s">
        <v>477</v>
      </c>
      <c r="E11" s="112" t="s">
        <v>952</v>
      </c>
      <c r="F11" s="112"/>
      <c r="G11" s="112"/>
      <c r="H11" s="112"/>
      <c r="I11" s="112"/>
      <c r="J11" s="112"/>
      <c r="K11" s="25"/>
      <c r="L11" s="15"/>
      <c r="M11" s="53">
        <v>4</v>
      </c>
      <c r="N11" s="65" t="s">
        <v>942</v>
      </c>
      <c r="O11" s="17"/>
      <c r="P11" s="17"/>
      <c r="Q11" s="17"/>
      <c r="R11" s="17"/>
      <c r="S11" s="17"/>
      <c r="T11" s="17"/>
      <c r="U11" s="18"/>
      <c r="V11" s="24">
        <v>136</v>
      </c>
      <c r="W11" s="24">
        <f>V11+V21</f>
        <v>136</v>
      </c>
      <c r="X11" s="24">
        <f>W11+W21</f>
        <v>155</v>
      </c>
      <c r="Y11" s="81">
        <f>X11+X21</f>
        <v>175</v>
      </c>
      <c r="AA11" s="73"/>
      <c r="AB11" s="76"/>
      <c r="AC11" s="76"/>
      <c r="AD11" s="76"/>
      <c r="AE11" s="76"/>
    </row>
    <row r="12" spans="2:31" s="16" customFormat="1">
      <c r="B12" s="20"/>
      <c r="C12" s="23"/>
      <c r="D12" s="22"/>
      <c r="E12" s="60"/>
      <c r="F12" s="60"/>
      <c r="G12" s="60"/>
      <c r="H12" s="60"/>
      <c r="I12" s="60"/>
      <c r="J12" s="14"/>
      <c r="K12" s="15"/>
      <c r="L12" s="15"/>
      <c r="M12" s="53">
        <v>5</v>
      </c>
      <c r="N12" s="65" t="s">
        <v>963</v>
      </c>
      <c r="O12" s="17"/>
      <c r="P12" s="17"/>
      <c r="Q12" s="17"/>
      <c r="R12" s="17"/>
      <c r="S12" s="17"/>
      <c r="T12" s="17"/>
      <c r="U12" s="27">
        <f>$C$15</f>
        <v>0.41216216216216217</v>
      </c>
      <c r="V12" s="24">
        <f>V11*$U$12</f>
        <v>56.054054054054056</v>
      </c>
      <c r="W12" s="24">
        <f>(W11-V21)*$U$12</f>
        <v>56.054054054054056</v>
      </c>
      <c r="X12" s="24">
        <f>(X11-W21-V21)*$U$12</f>
        <v>56.054054054054056</v>
      </c>
      <c r="Y12" s="81">
        <f>(Y11-X21-W21-V21)*$U$12</f>
        <v>56.054054054054056</v>
      </c>
      <c r="AA12" s="73"/>
      <c r="AB12" s="76"/>
      <c r="AC12" s="76"/>
      <c r="AD12" s="76"/>
      <c r="AE12" s="76"/>
    </row>
    <row r="13" spans="2:31" s="16" customFormat="1" ht="33" customHeight="1">
      <c r="B13" s="53" t="s">
        <v>946</v>
      </c>
      <c r="C13" s="26">
        <v>0.15</v>
      </c>
      <c r="D13" s="44" t="s">
        <v>477</v>
      </c>
      <c r="E13" s="99" t="s">
        <v>7</v>
      </c>
      <c r="F13" s="99"/>
      <c r="G13" s="99"/>
      <c r="H13" s="99"/>
      <c r="I13" s="99"/>
      <c r="J13" s="99"/>
      <c r="K13" s="15"/>
      <c r="L13" s="15"/>
      <c r="M13" s="53">
        <v>6</v>
      </c>
      <c r="N13" s="65" t="s">
        <v>962</v>
      </c>
      <c r="O13" s="17"/>
      <c r="P13" s="17"/>
      <c r="Q13" s="17"/>
      <c r="R13" s="17"/>
      <c r="S13" s="17"/>
      <c r="T13" s="17"/>
      <c r="U13" s="27">
        <f>$C$13</f>
        <v>0.15</v>
      </c>
      <c r="V13" s="50">
        <f>INT(V12*$U$13)</f>
        <v>8</v>
      </c>
      <c r="W13" s="51">
        <f>INT((V12-V13)*$U$13)</f>
        <v>7</v>
      </c>
      <c r="X13" s="52">
        <f>INT((V12-W13-V13)*$U$13)</f>
        <v>6</v>
      </c>
      <c r="Y13" s="84">
        <f>INT((V12-X13-W13-V13)*$U$13)</f>
        <v>5</v>
      </c>
      <c r="AA13" s="79">
        <f>IF(AND(C17&lt;&gt;0.3,C17&lt;&gt;0.5,C17&lt;&gt;0.8,C17&lt;&gt;1),C17,"")</f>
        <v>0.6</v>
      </c>
      <c r="AB13" s="76">
        <f>IF($AA$13&lt;&gt;"",V24,"")</f>
        <v>117.80486486486487</v>
      </c>
      <c r="AC13" s="76">
        <f>IF($AA$13&lt;&gt;"",W24,"")</f>
        <v>103.35972972972975</v>
      </c>
      <c r="AD13" s="76">
        <f>IF($AA$13&lt;&gt;"",X24,"")</f>
        <v>87.665204054054087</v>
      </c>
      <c r="AE13" s="76">
        <f>IF($AA$13&lt;&gt;"",Y24,"")</f>
        <v>91.396272297297344</v>
      </c>
    </row>
    <row r="14" spans="2:31" s="16" customFormat="1" ht="12.75" customHeight="1">
      <c r="B14" s="20"/>
      <c r="C14" s="23"/>
      <c r="D14" s="22"/>
      <c r="E14" s="13"/>
      <c r="F14" s="13"/>
      <c r="G14" s="13"/>
      <c r="H14" s="13"/>
      <c r="I14" s="13"/>
      <c r="J14" s="14"/>
      <c r="K14" s="15"/>
      <c r="L14" s="15"/>
      <c r="M14" s="53"/>
      <c r="N14" s="65"/>
      <c r="O14" s="17"/>
      <c r="P14" s="17"/>
      <c r="Q14" s="17"/>
      <c r="R14" s="17"/>
      <c r="S14" s="17"/>
      <c r="T14" s="17"/>
      <c r="U14" s="18"/>
      <c r="V14" s="24"/>
      <c r="W14" s="24"/>
      <c r="X14" s="24"/>
      <c r="Y14" s="81"/>
      <c r="AA14" s="70"/>
      <c r="AB14" s="70"/>
      <c r="AC14" s="70"/>
      <c r="AD14" s="70"/>
      <c r="AE14" s="70"/>
    </row>
    <row r="15" spans="2:31" s="16" customFormat="1" ht="33" customHeight="1">
      <c r="B15" s="53" t="s">
        <v>947</v>
      </c>
      <c r="C15" s="26">
        <f>Data!F439</f>
        <v>0.41216216216216217</v>
      </c>
      <c r="D15" s="44" t="s">
        <v>477</v>
      </c>
      <c r="E15" s="100" t="s">
        <v>954</v>
      </c>
      <c r="F15" s="100"/>
      <c r="G15" s="100"/>
      <c r="H15" s="100"/>
      <c r="I15" s="100"/>
      <c r="J15" s="100"/>
      <c r="K15" s="15"/>
      <c r="L15" s="15"/>
      <c r="M15" s="53">
        <v>7</v>
      </c>
      <c r="N15" s="65" t="s">
        <v>3</v>
      </c>
      <c r="O15" s="17"/>
      <c r="P15" s="17"/>
      <c r="Q15" s="17"/>
      <c r="R15" s="17"/>
      <c r="S15" s="17"/>
      <c r="T15" s="17"/>
      <c r="U15" s="18"/>
      <c r="V15" s="24">
        <f>V$11-V12</f>
        <v>79.945945945945937</v>
      </c>
      <c r="W15" s="24">
        <f>W$11-W12</f>
        <v>79.945945945945937</v>
      </c>
      <c r="X15" s="24">
        <f>X$11-X12</f>
        <v>98.945945945945937</v>
      </c>
      <c r="Y15" s="81">
        <f>Y$11-Y12</f>
        <v>118.94594594594594</v>
      </c>
      <c r="AA15" s="70"/>
      <c r="AB15" s="70"/>
      <c r="AC15" s="70"/>
      <c r="AD15" s="70"/>
      <c r="AE15" s="70"/>
    </row>
    <row r="16" spans="2:31" s="16" customFormat="1" ht="15.75" customHeight="1">
      <c r="B16" s="20"/>
      <c r="C16" s="23"/>
      <c r="D16" s="22"/>
      <c r="E16" s="13"/>
      <c r="F16" s="13"/>
      <c r="G16" s="13"/>
      <c r="H16" s="13"/>
      <c r="I16" s="13"/>
      <c r="J16" s="14"/>
      <c r="K16" s="15"/>
      <c r="L16" s="15"/>
      <c r="M16" s="53">
        <v>8</v>
      </c>
      <c r="N16" s="65" t="s">
        <v>964</v>
      </c>
      <c r="O16" s="17"/>
      <c r="P16" s="17"/>
      <c r="Q16" s="17"/>
      <c r="R16" s="17"/>
      <c r="S16" s="17"/>
      <c r="T16" s="17"/>
      <c r="U16" s="27">
        <f>$C$13</f>
        <v>0.15</v>
      </c>
      <c r="V16" s="24">
        <f>V15*$U$16</f>
        <v>11.991891891891891</v>
      </c>
      <c r="W16" s="24">
        <f>(W15-V16-V21)*$U$16</f>
        <v>10.193108108108106</v>
      </c>
      <c r="X16" s="24">
        <f>(X15-SUM(V16:W16)-SUM(V21:W21))*$U$16</f>
        <v>8.6641418918918891</v>
      </c>
      <c r="Y16" s="81">
        <f>(Y15-SUM(V16:X16)-SUM(V21:X21))*$U$16</f>
        <v>7.3645206081081067</v>
      </c>
    </row>
    <row r="17" spans="2:26" s="16" customFormat="1" ht="33" customHeight="1">
      <c r="B17" s="53" t="s">
        <v>948</v>
      </c>
      <c r="C17" s="26">
        <v>0.6</v>
      </c>
      <c r="D17" s="44" t="s">
        <v>477</v>
      </c>
      <c r="E17" s="100" t="s">
        <v>479</v>
      </c>
      <c r="F17" s="100"/>
      <c r="G17" s="100"/>
      <c r="H17" s="100"/>
      <c r="I17" s="100"/>
      <c r="J17" s="100"/>
      <c r="K17" s="15"/>
      <c r="L17" s="15"/>
      <c r="M17" s="53">
        <v>9</v>
      </c>
      <c r="N17" s="65" t="s">
        <v>961</v>
      </c>
      <c r="O17" s="17"/>
      <c r="P17" s="17"/>
      <c r="Q17" s="17"/>
      <c r="R17" s="17"/>
      <c r="S17" s="17"/>
      <c r="T17" s="17"/>
      <c r="U17" s="27">
        <f>$C$17</f>
        <v>0.6</v>
      </c>
      <c r="V17" s="24">
        <f>V16*$U$17</f>
        <v>7.1951351351351338</v>
      </c>
      <c r="W17" s="24">
        <f>W16*$U$17</f>
        <v>6.1158648648648635</v>
      </c>
      <c r="X17" s="24">
        <f>X16*$U$17</f>
        <v>5.1984851351351331</v>
      </c>
      <c r="Y17" s="81">
        <f>Y16*$U$17</f>
        <v>4.4187123648648639</v>
      </c>
    </row>
    <row r="18" spans="2:26" s="16" customFormat="1" ht="15" customHeight="1">
      <c r="B18" s="20"/>
      <c r="C18" s="23"/>
      <c r="D18" s="22"/>
      <c r="E18" s="13"/>
      <c r="F18" s="13"/>
      <c r="G18" s="13"/>
      <c r="H18" s="13"/>
      <c r="I18" s="13"/>
      <c r="J18" s="14"/>
      <c r="K18" s="15"/>
      <c r="L18" s="15"/>
      <c r="M18" s="53"/>
      <c r="N18" s="65"/>
      <c r="O18" s="17"/>
      <c r="P18" s="17"/>
      <c r="Q18" s="17"/>
      <c r="R18" s="17"/>
      <c r="S18" s="17"/>
      <c r="T18" s="17"/>
      <c r="U18" s="18"/>
      <c r="V18" s="24"/>
      <c r="W18" s="24"/>
      <c r="X18" s="24"/>
      <c r="Y18" s="81"/>
    </row>
    <row r="19" spans="2:26" s="16" customFormat="1" ht="20.25" customHeight="1">
      <c r="B19" s="53" t="s">
        <v>949</v>
      </c>
      <c r="C19" s="21">
        <v>0</v>
      </c>
      <c r="D19" s="43" t="s">
        <v>477</v>
      </c>
      <c r="E19" s="99" t="s">
        <v>957</v>
      </c>
      <c r="F19" s="99"/>
      <c r="G19" s="99"/>
      <c r="H19" s="99"/>
      <c r="I19" s="99"/>
      <c r="J19" s="99"/>
      <c r="K19" s="15"/>
      <c r="L19" s="15"/>
      <c r="M19" s="53">
        <v>10</v>
      </c>
      <c r="N19" s="65" t="s">
        <v>473</v>
      </c>
      <c r="O19" s="17"/>
      <c r="P19" s="17"/>
      <c r="Q19" s="17"/>
      <c r="R19" s="17"/>
      <c r="S19" s="17"/>
      <c r="T19" s="17"/>
      <c r="U19" s="18"/>
      <c r="V19" s="24">
        <f>V13</f>
        <v>8</v>
      </c>
      <c r="W19" s="24">
        <f>W13</f>
        <v>7</v>
      </c>
      <c r="X19" s="24">
        <f>X13</f>
        <v>6</v>
      </c>
      <c r="Y19" s="81">
        <f>Y13</f>
        <v>5</v>
      </c>
    </row>
    <row r="20" spans="2:26" s="16" customFormat="1">
      <c r="B20" s="53"/>
      <c r="C20" s="23"/>
      <c r="D20" s="43"/>
      <c r="E20" s="60"/>
      <c r="F20" s="60"/>
      <c r="G20" s="60"/>
      <c r="H20" s="60"/>
      <c r="I20" s="60"/>
      <c r="J20" s="60"/>
      <c r="K20" s="15"/>
      <c r="L20" s="15"/>
      <c r="M20" s="53">
        <v>11</v>
      </c>
      <c r="N20" s="65" t="s">
        <v>474</v>
      </c>
      <c r="O20" s="17"/>
      <c r="P20" s="17"/>
      <c r="Q20" s="17"/>
      <c r="R20" s="17"/>
      <c r="S20" s="17"/>
      <c r="T20" s="17"/>
      <c r="U20" s="18"/>
      <c r="V20" s="24">
        <f>V17</f>
        <v>7.1951351351351338</v>
      </c>
      <c r="W20" s="24">
        <f t="shared" ref="W20:X20" si="2">W17</f>
        <v>6.1158648648648635</v>
      </c>
      <c r="X20" s="24">
        <f t="shared" si="2"/>
        <v>5.1984851351351331</v>
      </c>
      <c r="Y20" s="81">
        <f t="shared" ref="Y20" si="3">Y17</f>
        <v>4.4187123648648639</v>
      </c>
    </row>
    <row r="21" spans="2:26" s="16" customFormat="1" ht="20.25" customHeight="1">
      <c r="B21" s="53" t="s">
        <v>950</v>
      </c>
      <c r="C21" s="21">
        <v>19</v>
      </c>
      <c r="D21" s="43" t="s">
        <v>477</v>
      </c>
      <c r="E21" s="99" t="s">
        <v>958</v>
      </c>
      <c r="F21" s="99"/>
      <c r="G21" s="99"/>
      <c r="H21" s="99"/>
      <c r="I21" s="99"/>
      <c r="J21" s="99"/>
      <c r="K21" s="15"/>
      <c r="L21" s="15"/>
      <c r="M21" s="53">
        <v>12</v>
      </c>
      <c r="N21" s="70" t="s">
        <v>475</v>
      </c>
      <c r="O21" s="17"/>
      <c r="P21" s="17"/>
      <c r="Q21" s="17"/>
      <c r="R21" s="17"/>
      <c r="S21" s="17"/>
      <c r="T21" s="17"/>
      <c r="U21" s="18"/>
      <c r="V21" s="24">
        <f>$C$19</f>
        <v>0</v>
      </c>
      <c r="W21" s="24">
        <f>$C$21</f>
        <v>19</v>
      </c>
      <c r="X21" s="24">
        <f>$C$23</f>
        <v>20</v>
      </c>
      <c r="Y21" s="81">
        <f>$C$25</f>
        <v>0</v>
      </c>
    </row>
    <row r="22" spans="2:26" s="16" customFormat="1">
      <c r="B22" s="20"/>
      <c r="K22" s="15"/>
      <c r="L22" s="15"/>
      <c r="M22" s="71">
        <v>13</v>
      </c>
      <c r="N22" s="12" t="s">
        <v>4</v>
      </c>
      <c r="O22" s="77"/>
      <c r="P22" s="77"/>
      <c r="Q22" s="77"/>
      <c r="R22" s="77"/>
      <c r="S22" s="77"/>
      <c r="T22" s="77"/>
      <c r="U22" s="35"/>
      <c r="V22" s="78">
        <f>SUM(V19:V21)</f>
        <v>15.195135135135134</v>
      </c>
      <c r="W22" s="78">
        <f>SUM(W19:W21)</f>
        <v>32.115864864864861</v>
      </c>
      <c r="X22" s="78">
        <f>SUM(X19:X21)</f>
        <v>31.198485135135133</v>
      </c>
      <c r="Y22" s="85">
        <f>SUM(Y19:Y21)</f>
        <v>9.418712364864863</v>
      </c>
    </row>
    <row r="23" spans="2:26" s="16" customFormat="1" ht="20.25" customHeight="1" thickBot="1">
      <c r="B23" s="53" t="s">
        <v>951</v>
      </c>
      <c r="C23" s="21">
        <v>20</v>
      </c>
      <c r="D23" s="43" t="s">
        <v>477</v>
      </c>
      <c r="E23" s="99" t="s">
        <v>959</v>
      </c>
      <c r="F23" s="99"/>
      <c r="G23" s="99"/>
      <c r="H23" s="99"/>
      <c r="I23" s="99"/>
      <c r="J23" s="99"/>
      <c r="K23" s="15"/>
      <c r="L23" s="70"/>
      <c r="M23" s="90"/>
      <c r="Y23" s="91"/>
      <c r="Z23" s="70"/>
    </row>
    <row r="24" spans="2:26" s="16" customFormat="1">
      <c r="B24" s="88"/>
      <c r="C24" s="77"/>
      <c r="D24" s="17"/>
      <c r="E24" s="17"/>
      <c r="F24" s="17"/>
      <c r="G24" s="17"/>
      <c r="H24" s="17"/>
      <c r="I24" s="18"/>
      <c r="J24" s="17"/>
      <c r="K24" s="19"/>
      <c r="M24" s="110">
        <v>14</v>
      </c>
      <c r="N24" s="104" t="s">
        <v>6</v>
      </c>
      <c r="O24" s="105"/>
      <c r="P24" s="105"/>
      <c r="Q24" s="105"/>
      <c r="R24" s="105"/>
      <c r="S24" s="105"/>
      <c r="T24" s="105"/>
      <c r="U24" s="105"/>
      <c r="V24" s="107">
        <f>IF($V9-V22&gt;0,V9-V22,0)</f>
        <v>117.80486486486487</v>
      </c>
      <c r="W24" s="107">
        <f>IF($V9-W22&gt;0,W9-W22,0)</f>
        <v>103.35972972972975</v>
      </c>
      <c r="X24" s="107">
        <f>IF($V9-X22&gt;0,X9-X22,0)</f>
        <v>87.665204054054087</v>
      </c>
      <c r="Y24" s="108">
        <f>IF($V9-Y22&gt;0,Y9-Y22,0)</f>
        <v>91.396272297297344</v>
      </c>
    </row>
    <row r="25" spans="2:26" ht="20.25" customHeight="1">
      <c r="B25" s="89" t="s">
        <v>956</v>
      </c>
      <c r="C25" s="21">
        <v>0</v>
      </c>
      <c r="D25" s="43" t="s">
        <v>477</v>
      </c>
      <c r="E25" s="99" t="s">
        <v>960</v>
      </c>
      <c r="F25" s="99"/>
      <c r="G25" s="99"/>
      <c r="H25" s="99"/>
      <c r="I25" s="99"/>
      <c r="J25" s="99"/>
      <c r="K25" s="19"/>
      <c r="M25" s="111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9"/>
    </row>
    <row r="26" spans="2:26" ht="16.5" thickBot="1">
      <c r="B26" s="30"/>
      <c r="C26" s="34"/>
      <c r="D26" s="31"/>
      <c r="E26" s="31"/>
      <c r="F26" s="31"/>
      <c r="G26" s="31"/>
      <c r="H26" s="31"/>
      <c r="I26" s="32"/>
      <c r="J26" s="31"/>
      <c r="K26" s="33"/>
      <c r="M26" s="72">
        <v>15</v>
      </c>
      <c r="N26" s="28" t="s">
        <v>955</v>
      </c>
      <c r="O26" s="28"/>
      <c r="P26" s="28"/>
      <c r="Q26" s="28"/>
      <c r="R26" s="28"/>
      <c r="S26" s="28"/>
      <c r="T26" s="28"/>
      <c r="U26" s="28"/>
      <c r="V26" s="28"/>
      <c r="W26" s="80">
        <f>(W24-$V$24)/$V$24</f>
        <v>-0.12261917325490145</v>
      </c>
      <c r="X26" s="80">
        <f>(X24-$V$24)/$V$24</f>
        <v>-0.25584394027686619</v>
      </c>
      <c r="Y26" s="86">
        <f>(Y24-$V$24)/$V$24</f>
        <v>-0.22417234294917349</v>
      </c>
    </row>
  </sheetData>
  <mergeCells count="20">
    <mergeCell ref="M5:Y5"/>
    <mergeCell ref="E25:J25"/>
    <mergeCell ref="N24:U25"/>
    <mergeCell ref="V24:V25"/>
    <mergeCell ref="W24:W25"/>
    <mergeCell ref="X24:X25"/>
    <mergeCell ref="Y24:Y25"/>
    <mergeCell ref="M24:M25"/>
    <mergeCell ref="E19:J19"/>
    <mergeCell ref="E11:J11"/>
    <mergeCell ref="E23:J23"/>
    <mergeCell ref="E3:I3"/>
    <mergeCell ref="E2:I2"/>
    <mergeCell ref="B5:K5"/>
    <mergeCell ref="E21:J21"/>
    <mergeCell ref="E7:J7"/>
    <mergeCell ref="E9:J9"/>
    <mergeCell ref="E13:J13"/>
    <mergeCell ref="E15:J15"/>
    <mergeCell ref="E17:J17"/>
  </mergeCells>
  <dataValidations count="1">
    <dataValidation type="list" allowBlank="1" sqref="C17">
      <formula1>$AA$1:$AA$4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errorTitle="Invalid Selection" error="Invalid Choice Selected">
          <x14:formula1>
            <xm:f>Data!$B$2:$B$460</xm:f>
          </x14:formula1>
          <xm:sqref>E3:I3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460"/>
  <sheetViews>
    <sheetView workbookViewId="0">
      <pane xSplit="2" ySplit="1" topLeftCell="C439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RowHeight="15"/>
  <cols>
    <col min="1" max="1" width="9.5703125" style="54" customWidth="1"/>
    <col min="2" max="2" width="26.28515625" style="54" customWidth="1"/>
    <col min="3" max="3" width="21" style="1" customWidth="1"/>
    <col min="4" max="4" width="16.140625" style="1" customWidth="1"/>
    <col min="5" max="5" width="22.28515625" style="1" customWidth="1"/>
    <col min="6" max="6" width="22.28515625" style="54" customWidth="1"/>
    <col min="7" max="7" width="22.85546875" style="54" customWidth="1"/>
    <col min="8" max="16384" width="9.140625" style="54"/>
  </cols>
  <sheetData>
    <row r="1" spans="1:7" ht="72" customHeight="1">
      <c r="A1" s="2" t="s">
        <v>8</v>
      </c>
      <c r="B1" s="3" t="s">
        <v>482</v>
      </c>
      <c r="C1" s="4" t="s">
        <v>472</v>
      </c>
      <c r="D1" s="5" t="s">
        <v>9</v>
      </c>
      <c r="E1" s="7" t="s">
        <v>470</v>
      </c>
      <c r="F1" s="6" t="s">
        <v>471</v>
      </c>
      <c r="G1" s="6" t="s">
        <v>481</v>
      </c>
    </row>
    <row r="2" spans="1:7">
      <c r="A2" s="55" t="s">
        <v>425</v>
      </c>
      <c r="B2" s="55" t="s">
        <v>485</v>
      </c>
      <c r="C2" s="56">
        <v>182</v>
      </c>
      <c r="D2" s="57">
        <v>548</v>
      </c>
      <c r="E2" s="57">
        <f>SUM(E1:E1)</f>
        <v>0</v>
      </c>
      <c r="F2" s="58">
        <f t="shared" ref="F2:F8" si="0">E2/D2</f>
        <v>0</v>
      </c>
      <c r="G2" s="59">
        <f t="shared" ref="G2:G8" si="1">IF(F2&gt;1,1,F2)</f>
        <v>0</v>
      </c>
    </row>
    <row r="3" spans="1:7" ht="30">
      <c r="A3" s="55" t="s">
        <v>12</v>
      </c>
      <c r="B3" s="55" t="s">
        <v>486</v>
      </c>
      <c r="C3" s="56">
        <v>88</v>
      </c>
      <c r="D3" s="57">
        <v>169</v>
      </c>
      <c r="E3" s="57">
        <v>36</v>
      </c>
      <c r="F3" s="58">
        <f t="shared" si="0"/>
        <v>0.21301775147928995</v>
      </c>
      <c r="G3" s="59">
        <f t="shared" si="1"/>
        <v>0.21301775147928995</v>
      </c>
    </row>
    <row r="4" spans="1:7">
      <c r="A4" s="55" t="s">
        <v>11</v>
      </c>
      <c r="B4" s="55" t="s">
        <v>487</v>
      </c>
      <c r="C4" s="56">
        <v>94</v>
      </c>
      <c r="D4" s="57">
        <v>379</v>
      </c>
      <c r="E4" s="57">
        <v>246</v>
      </c>
      <c r="F4" s="58">
        <f t="shared" si="0"/>
        <v>0.64907651715039583</v>
      </c>
      <c r="G4" s="59">
        <f t="shared" si="1"/>
        <v>0.64907651715039583</v>
      </c>
    </row>
    <row r="5" spans="1:7">
      <c r="A5" s="55" t="s">
        <v>426</v>
      </c>
      <c r="B5" s="55" t="s">
        <v>483</v>
      </c>
      <c r="C5" s="56">
        <v>618</v>
      </c>
      <c r="D5" s="57">
        <v>1685</v>
      </c>
      <c r="E5" s="57">
        <f>SUM(E3:E4)</f>
        <v>282</v>
      </c>
      <c r="F5" s="58">
        <f t="shared" si="0"/>
        <v>0.16735905044510385</v>
      </c>
      <c r="G5" s="59">
        <f t="shared" si="1"/>
        <v>0.16735905044510385</v>
      </c>
    </row>
    <row r="6" spans="1:7" ht="30">
      <c r="A6" s="55" t="s">
        <v>20</v>
      </c>
      <c r="B6" s="55" t="s">
        <v>488</v>
      </c>
      <c r="C6" s="56">
        <v>22</v>
      </c>
      <c r="D6" s="57">
        <v>65</v>
      </c>
      <c r="E6" s="57">
        <v>4</v>
      </c>
      <c r="F6" s="58">
        <f t="shared" si="0"/>
        <v>6.1538461538461542E-2</v>
      </c>
      <c r="G6" s="59">
        <f t="shared" si="1"/>
        <v>6.1538461538461542E-2</v>
      </c>
    </row>
    <row r="7" spans="1:7" ht="45">
      <c r="A7" s="55" t="s">
        <v>13</v>
      </c>
      <c r="B7" s="55" t="s">
        <v>489</v>
      </c>
      <c r="C7" s="56">
        <v>313</v>
      </c>
      <c r="D7" s="57">
        <v>764</v>
      </c>
      <c r="E7" s="57">
        <v>338</v>
      </c>
      <c r="F7" s="58">
        <f t="shared" si="0"/>
        <v>0.44240837696335078</v>
      </c>
      <c r="G7" s="59">
        <f t="shared" si="1"/>
        <v>0.44240837696335078</v>
      </c>
    </row>
    <row r="8" spans="1:7" ht="30">
      <c r="A8" s="55" t="s">
        <v>15</v>
      </c>
      <c r="B8" s="55" t="s">
        <v>490</v>
      </c>
      <c r="C8" s="56">
        <v>13</v>
      </c>
      <c r="D8" s="57">
        <v>50</v>
      </c>
      <c r="E8" s="57">
        <v>50</v>
      </c>
      <c r="F8" s="58">
        <f t="shared" si="0"/>
        <v>1</v>
      </c>
      <c r="G8" s="59">
        <f t="shared" si="1"/>
        <v>1</v>
      </c>
    </row>
    <row r="9" spans="1:7" ht="30">
      <c r="A9" s="55" t="s">
        <v>18</v>
      </c>
      <c r="B9" s="55" t="s">
        <v>491</v>
      </c>
      <c r="C9" s="56">
        <v>26</v>
      </c>
      <c r="D9" s="57">
        <v>0</v>
      </c>
      <c r="E9" s="57">
        <v>0</v>
      </c>
      <c r="F9" s="58">
        <v>0</v>
      </c>
      <c r="G9" s="59">
        <v>0</v>
      </c>
    </row>
    <row r="10" spans="1:7" ht="30">
      <c r="A10" s="55" t="s">
        <v>16</v>
      </c>
      <c r="B10" s="55" t="s">
        <v>492</v>
      </c>
      <c r="C10" s="56">
        <v>98</v>
      </c>
      <c r="D10" s="57">
        <v>167</v>
      </c>
      <c r="E10" s="57">
        <v>191</v>
      </c>
      <c r="F10" s="58">
        <f t="shared" ref="F10:F15" si="2">E10/D10</f>
        <v>1.1437125748502994</v>
      </c>
      <c r="G10" s="59">
        <f t="shared" ref="G10:G15" si="3">IF(F10&gt;1,1,F10)</f>
        <v>1</v>
      </c>
    </row>
    <row r="11" spans="1:7" ht="45">
      <c r="A11" s="55" t="s">
        <v>14</v>
      </c>
      <c r="B11" s="55" t="s">
        <v>493</v>
      </c>
      <c r="C11" s="56">
        <v>68</v>
      </c>
      <c r="D11" s="57">
        <v>160</v>
      </c>
      <c r="E11" s="57">
        <v>104</v>
      </c>
      <c r="F11" s="58">
        <f t="shared" si="2"/>
        <v>0.65</v>
      </c>
      <c r="G11" s="59">
        <f t="shared" si="3"/>
        <v>0.65</v>
      </c>
    </row>
    <row r="12" spans="1:7" ht="30">
      <c r="A12" s="55" t="s">
        <v>17</v>
      </c>
      <c r="B12" s="55" t="s">
        <v>494</v>
      </c>
      <c r="C12" s="56">
        <v>35</v>
      </c>
      <c r="D12" s="57">
        <v>296</v>
      </c>
      <c r="E12" s="57">
        <v>289</v>
      </c>
      <c r="F12" s="58">
        <f t="shared" si="2"/>
        <v>0.97635135135135132</v>
      </c>
      <c r="G12" s="59">
        <f t="shared" si="3"/>
        <v>0.97635135135135132</v>
      </c>
    </row>
    <row r="13" spans="1:7" ht="30">
      <c r="A13" s="55" t="s">
        <v>19</v>
      </c>
      <c r="B13" s="55" t="s">
        <v>495</v>
      </c>
      <c r="C13" s="56">
        <v>43</v>
      </c>
      <c r="D13" s="57">
        <v>183</v>
      </c>
      <c r="E13" s="57">
        <v>0</v>
      </c>
      <c r="F13" s="58">
        <f t="shared" si="2"/>
        <v>0</v>
      </c>
      <c r="G13" s="59">
        <f t="shared" si="3"/>
        <v>0</v>
      </c>
    </row>
    <row r="14" spans="1:7" ht="30">
      <c r="A14" s="55" t="s">
        <v>23</v>
      </c>
      <c r="B14" s="55" t="s">
        <v>496</v>
      </c>
      <c r="C14" s="56">
        <v>49</v>
      </c>
      <c r="D14" s="57">
        <v>26</v>
      </c>
      <c r="E14" s="57">
        <v>11</v>
      </c>
      <c r="F14" s="58">
        <f t="shared" si="2"/>
        <v>0.42307692307692307</v>
      </c>
      <c r="G14" s="59">
        <f t="shared" si="3"/>
        <v>0.42307692307692307</v>
      </c>
    </row>
    <row r="15" spans="1:7">
      <c r="A15" s="55" t="s">
        <v>427</v>
      </c>
      <c r="B15" s="55" t="s">
        <v>497</v>
      </c>
      <c r="C15" s="56">
        <v>516</v>
      </c>
      <c r="D15" s="57">
        <v>592</v>
      </c>
      <c r="E15" s="57">
        <f>SUM(E9:E14)</f>
        <v>595</v>
      </c>
      <c r="F15" s="58">
        <f t="shared" si="2"/>
        <v>1.0050675675675675</v>
      </c>
      <c r="G15" s="59">
        <f t="shared" si="3"/>
        <v>1</v>
      </c>
    </row>
    <row r="16" spans="1:7" ht="30">
      <c r="A16" s="55" t="s">
        <v>26</v>
      </c>
      <c r="B16" s="55" t="s">
        <v>498</v>
      </c>
      <c r="C16" s="56">
        <v>1</v>
      </c>
      <c r="D16" s="57">
        <v>0</v>
      </c>
      <c r="E16" s="57">
        <v>0</v>
      </c>
      <c r="F16" s="58">
        <v>0</v>
      </c>
      <c r="G16" s="59">
        <v>0</v>
      </c>
    </row>
    <row r="17" spans="1:7" ht="45">
      <c r="A17" s="55" t="s">
        <v>22</v>
      </c>
      <c r="B17" s="55" t="s">
        <v>499</v>
      </c>
      <c r="C17" s="56">
        <v>38</v>
      </c>
      <c r="D17" s="57">
        <v>98</v>
      </c>
      <c r="E17" s="57">
        <v>0</v>
      </c>
      <c r="F17" s="58">
        <f>E17/D17</f>
        <v>0</v>
      </c>
      <c r="G17" s="59">
        <f>IF(F17&gt;1,1,F17)</f>
        <v>0</v>
      </c>
    </row>
    <row r="18" spans="1:7" ht="30">
      <c r="A18" s="55" t="s">
        <v>21</v>
      </c>
      <c r="B18" s="55" t="s">
        <v>500</v>
      </c>
      <c r="C18" s="56">
        <v>348</v>
      </c>
      <c r="D18" s="57">
        <v>456</v>
      </c>
      <c r="E18" s="57">
        <v>62</v>
      </c>
      <c r="F18" s="58">
        <f>E18/D18</f>
        <v>0.13596491228070176</v>
      </c>
      <c r="G18" s="59">
        <f>IF(F18&gt;1,1,F18)</f>
        <v>0.13596491228070176</v>
      </c>
    </row>
    <row r="19" spans="1:7" ht="30">
      <c r="A19" s="55" t="s">
        <v>25</v>
      </c>
      <c r="B19" s="55" t="s">
        <v>501</v>
      </c>
      <c r="C19" s="56">
        <v>80</v>
      </c>
      <c r="D19" s="57">
        <v>0</v>
      </c>
      <c r="E19" s="57">
        <v>0</v>
      </c>
      <c r="F19" s="58">
        <v>0</v>
      </c>
      <c r="G19" s="59">
        <v>0</v>
      </c>
    </row>
    <row r="20" spans="1:7">
      <c r="A20" s="55" t="s">
        <v>24</v>
      </c>
      <c r="B20" s="55" t="s">
        <v>502</v>
      </c>
      <c r="C20" s="56">
        <v>0</v>
      </c>
      <c r="D20" s="57">
        <v>12</v>
      </c>
      <c r="E20" s="57">
        <v>0</v>
      </c>
      <c r="F20" s="58">
        <f t="shared" ref="F20:F27" si="4">E20/D20</f>
        <v>0</v>
      </c>
      <c r="G20" s="59">
        <f t="shared" ref="G20:G27" si="5">IF(F20&gt;1,1,F20)</f>
        <v>0</v>
      </c>
    </row>
    <row r="21" spans="1:7">
      <c r="A21" s="55" t="s">
        <v>428</v>
      </c>
      <c r="B21" s="55" t="s">
        <v>503</v>
      </c>
      <c r="C21" s="56">
        <v>904</v>
      </c>
      <c r="D21" s="57">
        <v>4564</v>
      </c>
      <c r="E21" s="57">
        <f>SUM(E18:E20)</f>
        <v>62</v>
      </c>
      <c r="F21" s="58">
        <f t="shared" si="4"/>
        <v>1.3584574934268186E-2</v>
      </c>
      <c r="G21" s="59">
        <f t="shared" si="5"/>
        <v>1.3584574934268186E-2</v>
      </c>
    </row>
    <row r="22" spans="1:7" ht="30">
      <c r="A22" s="55" t="s">
        <v>27</v>
      </c>
      <c r="B22" s="55" t="s">
        <v>504</v>
      </c>
      <c r="C22" s="56">
        <v>211</v>
      </c>
      <c r="D22" s="57">
        <v>460</v>
      </c>
      <c r="E22" s="57">
        <v>158</v>
      </c>
      <c r="F22" s="58">
        <f t="shared" si="4"/>
        <v>0.34347826086956523</v>
      </c>
      <c r="G22" s="59">
        <f t="shared" si="5"/>
        <v>0.34347826086956523</v>
      </c>
    </row>
    <row r="23" spans="1:7" ht="45">
      <c r="A23" s="55" t="s">
        <v>29</v>
      </c>
      <c r="B23" s="55" t="s">
        <v>505</v>
      </c>
      <c r="C23" s="56">
        <v>403</v>
      </c>
      <c r="D23" s="57">
        <v>3455</v>
      </c>
      <c r="E23" s="57">
        <v>938</v>
      </c>
      <c r="F23" s="58">
        <f t="shared" si="4"/>
        <v>0.2714905933429812</v>
      </c>
      <c r="G23" s="59">
        <f t="shared" si="5"/>
        <v>0.2714905933429812</v>
      </c>
    </row>
    <row r="24" spans="1:7" ht="30">
      <c r="A24" s="55" t="s">
        <v>28</v>
      </c>
      <c r="B24" s="55" t="s">
        <v>506</v>
      </c>
      <c r="C24" s="56">
        <v>290</v>
      </c>
      <c r="D24" s="57">
        <v>649</v>
      </c>
      <c r="E24" s="57">
        <v>223</v>
      </c>
      <c r="F24" s="58">
        <f t="shared" si="4"/>
        <v>0.34360554699537749</v>
      </c>
      <c r="G24" s="59">
        <f t="shared" si="5"/>
        <v>0.34360554699537749</v>
      </c>
    </row>
    <row r="25" spans="1:7" ht="30">
      <c r="A25" s="55" t="s">
        <v>61</v>
      </c>
      <c r="B25" s="55" t="s">
        <v>507</v>
      </c>
      <c r="C25" s="56">
        <v>168</v>
      </c>
      <c r="D25" s="57">
        <v>618</v>
      </c>
      <c r="E25" s="57">
        <v>337</v>
      </c>
      <c r="F25" s="58">
        <f t="shared" si="4"/>
        <v>0.54530744336569581</v>
      </c>
      <c r="G25" s="59">
        <f t="shared" si="5"/>
        <v>0.54530744336569581</v>
      </c>
    </row>
    <row r="26" spans="1:7">
      <c r="A26" s="55" t="s">
        <v>429</v>
      </c>
      <c r="B26" s="55" t="s">
        <v>508</v>
      </c>
      <c r="C26" s="56">
        <v>28200</v>
      </c>
      <c r="D26" s="57">
        <v>31167</v>
      </c>
      <c r="E26" s="57">
        <f>SUM(E1:E25)</f>
        <v>3926</v>
      </c>
      <c r="F26" s="58">
        <f t="shared" si="4"/>
        <v>0.1259665672024898</v>
      </c>
      <c r="G26" s="59">
        <f t="shared" si="5"/>
        <v>0.1259665672024898</v>
      </c>
    </row>
    <row r="27" spans="1:7" ht="30">
      <c r="A27" s="55" t="s">
        <v>49</v>
      </c>
      <c r="B27" s="55" t="s">
        <v>509</v>
      </c>
      <c r="C27" s="56">
        <v>307</v>
      </c>
      <c r="D27" s="57">
        <v>108</v>
      </c>
      <c r="E27" s="57">
        <v>31</v>
      </c>
      <c r="F27" s="58">
        <f t="shared" si="4"/>
        <v>0.28703703703703703</v>
      </c>
      <c r="G27" s="59">
        <f t="shared" si="5"/>
        <v>0.28703703703703703</v>
      </c>
    </row>
    <row r="28" spans="1:7" ht="45">
      <c r="A28" s="55" t="s">
        <v>53</v>
      </c>
      <c r="B28" s="55" t="s">
        <v>510</v>
      </c>
      <c r="C28" s="56">
        <v>223</v>
      </c>
      <c r="D28" s="57">
        <v>0</v>
      </c>
      <c r="E28" s="57">
        <v>0</v>
      </c>
      <c r="F28" s="58">
        <v>0</v>
      </c>
      <c r="G28" s="59">
        <v>0</v>
      </c>
    </row>
    <row r="29" spans="1:7" ht="30">
      <c r="A29" s="55" t="s">
        <v>42</v>
      </c>
      <c r="B29" s="55" t="s">
        <v>511</v>
      </c>
      <c r="C29" s="56">
        <v>721</v>
      </c>
      <c r="D29" s="57">
        <v>495</v>
      </c>
      <c r="E29" s="57">
        <v>328</v>
      </c>
      <c r="F29" s="58">
        <f>E29/D29</f>
        <v>0.66262626262626267</v>
      </c>
      <c r="G29" s="59">
        <f>IF(F29&gt;1,1,F29)</f>
        <v>0.66262626262626267</v>
      </c>
    </row>
    <row r="30" spans="1:7" ht="30">
      <c r="A30" s="55" t="s">
        <v>51</v>
      </c>
      <c r="B30" s="55" t="s">
        <v>512</v>
      </c>
      <c r="C30" s="56">
        <v>126</v>
      </c>
      <c r="D30" s="57">
        <v>68</v>
      </c>
      <c r="E30" s="57">
        <v>40</v>
      </c>
      <c r="F30" s="58">
        <f>E30/D30</f>
        <v>0.58823529411764708</v>
      </c>
      <c r="G30" s="59">
        <f>IF(F30&gt;1,1,F30)</f>
        <v>0.58823529411764708</v>
      </c>
    </row>
    <row r="31" spans="1:7">
      <c r="A31" s="55" t="s">
        <v>55</v>
      </c>
      <c r="B31" s="55" t="s">
        <v>513</v>
      </c>
      <c r="C31" s="56">
        <v>71</v>
      </c>
      <c r="D31" s="57">
        <v>0</v>
      </c>
      <c r="E31" s="57">
        <v>0</v>
      </c>
      <c r="F31" s="58">
        <v>0</v>
      </c>
      <c r="G31" s="59">
        <v>0</v>
      </c>
    </row>
    <row r="32" spans="1:7" ht="30">
      <c r="A32" s="55" t="s">
        <v>44</v>
      </c>
      <c r="B32" s="55" t="s">
        <v>514</v>
      </c>
      <c r="C32" s="56">
        <v>497</v>
      </c>
      <c r="D32" s="57">
        <v>552</v>
      </c>
      <c r="E32" s="57">
        <v>321</v>
      </c>
      <c r="F32" s="58">
        <f>E32/D32</f>
        <v>0.58152173913043481</v>
      </c>
      <c r="G32" s="59">
        <f>IF(F32&gt;1,1,F32)</f>
        <v>0.58152173913043481</v>
      </c>
    </row>
    <row r="33" spans="1:7">
      <c r="A33" s="55" t="s">
        <v>67</v>
      </c>
      <c r="B33" s="55" t="s">
        <v>515</v>
      </c>
      <c r="C33" s="56">
        <v>79</v>
      </c>
      <c r="D33" s="57">
        <v>72</v>
      </c>
      <c r="E33" s="57">
        <v>35</v>
      </c>
      <c r="F33" s="58">
        <f>E33/D33</f>
        <v>0.4861111111111111</v>
      </c>
      <c r="G33" s="59">
        <f>IF(F33&gt;1,1,F33)</f>
        <v>0.4861111111111111</v>
      </c>
    </row>
    <row r="34" spans="1:7">
      <c r="A34" s="55" t="s">
        <v>52</v>
      </c>
      <c r="B34" s="55" t="s">
        <v>516</v>
      </c>
      <c r="C34" s="56">
        <v>132</v>
      </c>
      <c r="D34" s="57">
        <v>64</v>
      </c>
      <c r="E34" s="57">
        <v>60</v>
      </c>
      <c r="F34" s="58">
        <f>E34/D34</f>
        <v>0.9375</v>
      </c>
      <c r="G34" s="59">
        <f>IF(F34&gt;1,1,F34)</f>
        <v>0.9375</v>
      </c>
    </row>
    <row r="35" spans="1:7">
      <c r="A35" s="55" t="s">
        <v>68</v>
      </c>
      <c r="B35" s="55" t="s">
        <v>517</v>
      </c>
      <c r="C35" s="56">
        <v>111</v>
      </c>
      <c r="D35" s="57">
        <v>0</v>
      </c>
      <c r="E35" s="57">
        <v>0</v>
      </c>
      <c r="F35" s="58">
        <v>0</v>
      </c>
      <c r="G35" s="59">
        <v>0</v>
      </c>
    </row>
    <row r="36" spans="1:7">
      <c r="A36" s="55" t="s">
        <v>62</v>
      </c>
      <c r="B36" s="55" t="s">
        <v>518</v>
      </c>
      <c r="C36" s="56">
        <v>984</v>
      </c>
      <c r="D36" s="57">
        <v>762</v>
      </c>
      <c r="E36" s="57">
        <v>212</v>
      </c>
      <c r="F36" s="58">
        <f t="shared" ref="F36:F64" si="6">E36/D36</f>
        <v>0.27821522309711288</v>
      </c>
      <c r="G36" s="59">
        <f t="shared" ref="G36:G64" si="7">IF(F36&gt;1,1,F36)</f>
        <v>0.27821522309711288</v>
      </c>
    </row>
    <row r="37" spans="1:7" ht="30">
      <c r="A37" s="55" t="s">
        <v>57</v>
      </c>
      <c r="B37" s="55" t="s">
        <v>519</v>
      </c>
      <c r="C37" s="56">
        <v>7947</v>
      </c>
      <c r="D37" s="57">
        <v>9941</v>
      </c>
      <c r="E37" s="57">
        <v>1303</v>
      </c>
      <c r="F37" s="58">
        <f t="shared" si="6"/>
        <v>0.13107333266270998</v>
      </c>
      <c r="G37" s="59">
        <f t="shared" si="7"/>
        <v>0.13107333266270998</v>
      </c>
    </row>
    <row r="38" spans="1:7">
      <c r="A38" s="55" t="s">
        <v>37</v>
      </c>
      <c r="B38" s="55" t="s">
        <v>520</v>
      </c>
      <c r="C38" s="56">
        <v>62</v>
      </c>
      <c r="D38" s="57">
        <v>422</v>
      </c>
      <c r="E38" s="57">
        <v>219</v>
      </c>
      <c r="F38" s="58">
        <f t="shared" si="6"/>
        <v>0.51895734597156395</v>
      </c>
      <c r="G38" s="59">
        <f t="shared" si="7"/>
        <v>0.51895734597156395</v>
      </c>
    </row>
    <row r="39" spans="1:7">
      <c r="A39" s="55" t="s">
        <v>39</v>
      </c>
      <c r="B39" s="55" t="s">
        <v>521</v>
      </c>
      <c r="C39" s="56">
        <v>167</v>
      </c>
      <c r="D39" s="57">
        <v>161</v>
      </c>
      <c r="E39" s="57">
        <v>0</v>
      </c>
      <c r="F39" s="58">
        <f t="shared" si="6"/>
        <v>0</v>
      </c>
      <c r="G39" s="59">
        <f t="shared" si="7"/>
        <v>0</v>
      </c>
    </row>
    <row r="40" spans="1:7" ht="30">
      <c r="A40" s="55" t="s">
        <v>50</v>
      </c>
      <c r="B40" s="55" t="s">
        <v>522</v>
      </c>
      <c r="C40" s="56">
        <v>364</v>
      </c>
      <c r="D40" s="57">
        <v>44</v>
      </c>
      <c r="E40" s="57">
        <v>22</v>
      </c>
      <c r="F40" s="58">
        <f t="shared" si="6"/>
        <v>0.5</v>
      </c>
      <c r="G40" s="59">
        <f t="shared" si="7"/>
        <v>0.5</v>
      </c>
    </row>
    <row r="41" spans="1:7" ht="30">
      <c r="A41" s="55" t="s">
        <v>47</v>
      </c>
      <c r="B41" s="55" t="s">
        <v>523</v>
      </c>
      <c r="C41" s="56">
        <v>73</v>
      </c>
      <c r="D41" s="57">
        <v>49</v>
      </c>
      <c r="E41" s="57">
        <v>43</v>
      </c>
      <c r="F41" s="58">
        <f t="shared" si="6"/>
        <v>0.87755102040816324</v>
      </c>
      <c r="G41" s="59">
        <f t="shared" si="7"/>
        <v>0.87755102040816324</v>
      </c>
    </row>
    <row r="42" spans="1:7" ht="30">
      <c r="A42" s="55" t="s">
        <v>32</v>
      </c>
      <c r="B42" s="55" t="s">
        <v>524</v>
      </c>
      <c r="C42" s="56">
        <v>959</v>
      </c>
      <c r="D42" s="57">
        <v>1530</v>
      </c>
      <c r="E42" s="57">
        <v>396</v>
      </c>
      <c r="F42" s="58">
        <f t="shared" si="6"/>
        <v>0.25882352941176473</v>
      </c>
      <c r="G42" s="59">
        <f t="shared" si="7"/>
        <v>0.25882352941176473</v>
      </c>
    </row>
    <row r="43" spans="1:7" ht="45">
      <c r="A43" s="55" t="s">
        <v>66</v>
      </c>
      <c r="B43" s="55" t="s">
        <v>525</v>
      </c>
      <c r="C43" s="56">
        <v>407</v>
      </c>
      <c r="D43" s="57">
        <v>292</v>
      </c>
      <c r="E43" s="57">
        <v>86</v>
      </c>
      <c r="F43" s="58">
        <f t="shared" si="6"/>
        <v>0.29452054794520549</v>
      </c>
      <c r="G43" s="59">
        <f t="shared" si="7"/>
        <v>0.29452054794520549</v>
      </c>
    </row>
    <row r="44" spans="1:7">
      <c r="A44" s="55" t="s">
        <v>63</v>
      </c>
      <c r="B44" s="55" t="s">
        <v>526</v>
      </c>
      <c r="C44" s="56">
        <v>192</v>
      </c>
      <c r="D44" s="57">
        <v>177</v>
      </c>
      <c r="E44" s="57">
        <v>107</v>
      </c>
      <c r="F44" s="58">
        <f t="shared" si="6"/>
        <v>0.60451977401129942</v>
      </c>
      <c r="G44" s="59">
        <f t="shared" si="7"/>
        <v>0.60451977401129942</v>
      </c>
    </row>
    <row r="45" spans="1:7" ht="30">
      <c r="A45" s="55" t="s">
        <v>46</v>
      </c>
      <c r="B45" s="55" t="s">
        <v>527</v>
      </c>
      <c r="C45" s="56">
        <v>89</v>
      </c>
      <c r="D45" s="57">
        <v>34</v>
      </c>
      <c r="E45" s="57">
        <v>34</v>
      </c>
      <c r="F45" s="58">
        <f t="shared" si="6"/>
        <v>1</v>
      </c>
      <c r="G45" s="59">
        <f t="shared" si="7"/>
        <v>1</v>
      </c>
    </row>
    <row r="46" spans="1:7" ht="30">
      <c r="A46" s="55" t="s">
        <v>35</v>
      </c>
      <c r="B46" s="55" t="s">
        <v>528</v>
      </c>
      <c r="C46" s="56">
        <v>716</v>
      </c>
      <c r="D46" s="57">
        <v>528</v>
      </c>
      <c r="E46" s="57">
        <v>401</v>
      </c>
      <c r="F46" s="58">
        <f t="shared" si="6"/>
        <v>0.75946969696969702</v>
      </c>
      <c r="G46" s="59">
        <f t="shared" si="7"/>
        <v>0.75946969696969702</v>
      </c>
    </row>
    <row r="47" spans="1:7" ht="30">
      <c r="A47" s="55" t="s">
        <v>64</v>
      </c>
      <c r="B47" s="55" t="s">
        <v>529</v>
      </c>
      <c r="C47" s="56">
        <v>1010</v>
      </c>
      <c r="D47" s="57">
        <v>622</v>
      </c>
      <c r="E47" s="57">
        <v>216</v>
      </c>
      <c r="F47" s="58">
        <f t="shared" si="6"/>
        <v>0.34726688102893893</v>
      </c>
      <c r="G47" s="59">
        <f t="shared" si="7"/>
        <v>0.34726688102893893</v>
      </c>
    </row>
    <row r="48" spans="1:7" ht="45">
      <c r="A48" s="55" t="s">
        <v>45</v>
      </c>
      <c r="B48" s="55" t="s">
        <v>530</v>
      </c>
      <c r="C48" s="56">
        <v>211</v>
      </c>
      <c r="D48" s="57">
        <v>158</v>
      </c>
      <c r="E48" s="57">
        <v>63</v>
      </c>
      <c r="F48" s="58">
        <f t="shared" si="6"/>
        <v>0.39873417721518989</v>
      </c>
      <c r="G48" s="59">
        <f t="shared" si="7"/>
        <v>0.39873417721518989</v>
      </c>
    </row>
    <row r="49" spans="1:7" ht="30">
      <c r="A49" s="55" t="s">
        <v>33</v>
      </c>
      <c r="B49" s="55" t="s">
        <v>531</v>
      </c>
      <c r="C49" s="56">
        <v>420</v>
      </c>
      <c r="D49" s="57">
        <v>1445</v>
      </c>
      <c r="E49" s="57">
        <v>921</v>
      </c>
      <c r="F49" s="58">
        <f t="shared" si="6"/>
        <v>0.63737024221453287</v>
      </c>
      <c r="G49" s="59">
        <f t="shared" si="7"/>
        <v>0.63737024221453287</v>
      </c>
    </row>
    <row r="50" spans="1:7" ht="30">
      <c r="A50" s="55" t="s">
        <v>36</v>
      </c>
      <c r="B50" s="55" t="s">
        <v>532</v>
      </c>
      <c r="C50" s="56">
        <v>925</v>
      </c>
      <c r="D50" s="57">
        <v>92</v>
      </c>
      <c r="E50" s="57">
        <v>123</v>
      </c>
      <c r="F50" s="58">
        <f t="shared" si="6"/>
        <v>1.3369565217391304</v>
      </c>
      <c r="G50" s="59">
        <f t="shared" si="7"/>
        <v>1</v>
      </c>
    </row>
    <row r="51" spans="1:7" ht="30">
      <c r="A51" s="55" t="s">
        <v>65</v>
      </c>
      <c r="B51" s="55" t="s">
        <v>533</v>
      </c>
      <c r="C51" s="56">
        <v>490</v>
      </c>
      <c r="D51" s="57">
        <v>421</v>
      </c>
      <c r="E51" s="57">
        <v>28</v>
      </c>
      <c r="F51" s="58">
        <f t="shared" si="6"/>
        <v>6.6508313539192399E-2</v>
      </c>
      <c r="G51" s="59">
        <f t="shared" si="7"/>
        <v>6.6508313539192399E-2</v>
      </c>
    </row>
    <row r="52" spans="1:7" ht="30">
      <c r="A52" s="55" t="s">
        <v>58</v>
      </c>
      <c r="B52" s="55" t="s">
        <v>534</v>
      </c>
      <c r="C52" s="56">
        <v>1156</v>
      </c>
      <c r="D52" s="57">
        <v>2005</v>
      </c>
      <c r="E52" s="57">
        <v>420</v>
      </c>
      <c r="F52" s="58">
        <f t="shared" si="6"/>
        <v>0.20947630922693267</v>
      </c>
      <c r="G52" s="59">
        <f t="shared" si="7"/>
        <v>0.20947630922693267</v>
      </c>
    </row>
    <row r="53" spans="1:7">
      <c r="A53" s="55" t="s">
        <v>31</v>
      </c>
      <c r="B53" s="55" t="s">
        <v>535</v>
      </c>
      <c r="C53" s="56">
        <v>2136</v>
      </c>
      <c r="D53" s="57">
        <v>5212</v>
      </c>
      <c r="E53" s="57">
        <v>3834</v>
      </c>
      <c r="F53" s="58">
        <f t="shared" si="6"/>
        <v>0.73561013046815038</v>
      </c>
      <c r="G53" s="59">
        <f t="shared" si="7"/>
        <v>0.73561013046815038</v>
      </c>
    </row>
    <row r="54" spans="1:7" ht="30">
      <c r="A54" s="55" t="s">
        <v>30</v>
      </c>
      <c r="B54" s="55" t="s">
        <v>536</v>
      </c>
      <c r="C54" s="56">
        <v>2513</v>
      </c>
      <c r="D54" s="57">
        <v>2081</v>
      </c>
      <c r="E54" s="57">
        <v>979</v>
      </c>
      <c r="F54" s="58">
        <f t="shared" si="6"/>
        <v>0.470446900528592</v>
      </c>
      <c r="G54" s="59">
        <f t="shared" si="7"/>
        <v>0.470446900528592</v>
      </c>
    </row>
    <row r="55" spans="1:7" ht="30">
      <c r="A55" s="55" t="s">
        <v>69</v>
      </c>
      <c r="B55" s="55" t="s">
        <v>537</v>
      </c>
      <c r="C55" s="56">
        <v>655</v>
      </c>
      <c r="D55" s="57">
        <v>132</v>
      </c>
      <c r="E55" s="57">
        <v>69</v>
      </c>
      <c r="F55" s="58">
        <f t="shared" si="6"/>
        <v>0.52272727272727271</v>
      </c>
      <c r="G55" s="59">
        <f t="shared" si="7"/>
        <v>0.52272727272727271</v>
      </c>
    </row>
    <row r="56" spans="1:7" ht="45">
      <c r="A56" s="55" t="s">
        <v>59</v>
      </c>
      <c r="B56" s="55" t="s">
        <v>538</v>
      </c>
      <c r="C56" s="56">
        <v>798</v>
      </c>
      <c r="D56" s="57">
        <v>1254</v>
      </c>
      <c r="E56" s="57">
        <v>337</v>
      </c>
      <c r="F56" s="58">
        <f t="shared" si="6"/>
        <v>0.26874003189792661</v>
      </c>
      <c r="G56" s="59">
        <f t="shared" si="7"/>
        <v>0.26874003189792661</v>
      </c>
    </row>
    <row r="57" spans="1:7" ht="30">
      <c r="A57" s="55" t="s">
        <v>60</v>
      </c>
      <c r="B57" s="55" t="s">
        <v>539</v>
      </c>
      <c r="C57" s="56">
        <v>520</v>
      </c>
      <c r="D57" s="57">
        <v>246</v>
      </c>
      <c r="E57" s="57">
        <v>186</v>
      </c>
      <c r="F57" s="58">
        <f t="shared" si="6"/>
        <v>0.75609756097560976</v>
      </c>
      <c r="G57" s="59">
        <f t="shared" si="7"/>
        <v>0.75609756097560976</v>
      </c>
    </row>
    <row r="58" spans="1:7" ht="45">
      <c r="A58" s="55" t="s">
        <v>34</v>
      </c>
      <c r="B58" s="55" t="s">
        <v>540</v>
      </c>
      <c r="C58" s="56">
        <v>1219</v>
      </c>
      <c r="D58" s="57">
        <v>458</v>
      </c>
      <c r="E58" s="57">
        <v>324</v>
      </c>
      <c r="F58" s="58">
        <f t="shared" si="6"/>
        <v>0.70742358078602618</v>
      </c>
      <c r="G58" s="59">
        <f t="shared" si="7"/>
        <v>0.70742358078602618</v>
      </c>
    </row>
    <row r="59" spans="1:7" ht="30">
      <c r="A59" s="55" t="s">
        <v>41</v>
      </c>
      <c r="B59" s="55" t="s">
        <v>541</v>
      </c>
      <c r="C59" s="56">
        <v>107</v>
      </c>
      <c r="D59" s="57">
        <v>387</v>
      </c>
      <c r="E59" s="57">
        <v>169</v>
      </c>
      <c r="F59" s="58">
        <f t="shared" si="6"/>
        <v>0.43669250645994834</v>
      </c>
      <c r="G59" s="59">
        <f t="shared" si="7"/>
        <v>0.43669250645994834</v>
      </c>
    </row>
    <row r="60" spans="1:7" ht="30">
      <c r="A60" s="55" t="s">
        <v>56</v>
      </c>
      <c r="B60" s="55" t="s">
        <v>542</v>
      </c>
      <c r="C60" s="56">
        <v>112</v>
      </c>
      <c r="D60" s="57">
        <v>18</v>
      </c>
      <c r="E60" s="57">
        <v>8</v>
      </c>
      <c r="F60" s="58">
        <f t="shared" si="6"/>
        <v>0.44444444444444442</v>
      </c>
      <c r="G60" s="59">
        <f t="shared" si="7"/>
        <v>0.44444444444444442</v>
      </c>
    </row>
    <row r="61" spans="1:7" ht="45">
      <c r="A61" s="55" t="s">
        <v>40</v>
      </c>
      <c r="B61" s="55" t="s">
        <v>543</v>
      </c>
      <c r="C61" s="56">
        <v>123</v>
      </c>
      <c r="D61" s="57">
        <v>235</v>
      </c>
      <c r="E61" s="57">
        <v>141</v>
      </c>
      <c r="F61" s="58">
        <f t="shared" si="6"/>
        <v>0.6</v>
      </c>
      <c r="G61" s="59">
        <f t="shared" si="7"/>
        <v>0.6</v>
      </c>
    </row>
    <row r="62" spans="1:7" ht="30">
      <c r="A62" s="55" t="s">
        <v>48</v>
      </c>
      <c r="B62" s="55" t="s">
        <v>544</v>
      </c>
      <c r="C62" s="56">
        <v>226</v>
      </c>
      <c r="D62" s="57">
        <v>98</v>
      </c>
      <c r="E62" s="57">
        <v>99</v>
      </c>
      <c r="F62" s="58">
        <f t="shared" si="6"/>
        <v>1.010204081632653</v>
      </c>
      <c r="G62" s="59">
        <f t="shared" si="7"/>
        <v>1</v>
      </c>
    </row>
    <row r="63" spans="1:7" ht="30">
      <c r="A63" s="55" t="s">
        <v>43</v>
      </c>
      <c r="B63" s="55" t="s">
        <v>545</v>
      </c>
      <c r="C63" s="56">
        <v>208</v>
      </c>
      <c r="D63" s="57">
        <v>100</v>
      </c>
      <c r="E63" s="57">
        <v>45</v>
      </c>
      <c r="F63" s="58">
        <f t="shared" si="6"/>
        <v>0.45</v>
      </c>
      <c r="G63" s="59">
        <f t="shared" si="7"/>
        <v>0.45</v>
      </c>
    </row>
    <row r="64" spans="1:7" ht="30">
      <c r="A64" s="55" t="s">
        <v>38</v>
      </c>
      <c r="B64" s="55" t="s">
        <v>546</v>
      </c>
      <c r="C64" s="56">
        <v>940</v>
      </c>
      <c r="D64" s="57">
        <v>286</v>
      </c>
      <c r="E64" s="57">
        <v>289</v>
      </c>
      <c r="F64" s="58">
        <f t="shared" si="6"/>
        <v>1.0104895104895104</v>
      </c>
      <c r="G64" s="59">
        <f t="shared" si="7"/>
        <v>1</v>
      </c>
    </row>
    <row r="65" spans="1:7" ht="45">
      <c r="A65" s="55" t="s">
        <v>54</v>
      </c>
      <c r="B65" s="55" t="s">
        <v>547</v>
      </c>
      <c r="C65" s="56">
        <v>36</v>
      </c>
      <c r="D65" s="57">
        <v>0</v>
      </c>
      <c r="E65" s="57">
        <v>0</v>
      </c>
      <c r="F65" s="58">
        <v>0</v>
      </c>
      <c r="G65" s="59">
        <v>0</v>
      </c>
    </row>
    <row r="66" spans="1:7">
      <c r="A66" s="55" t="s">
        <v>430</v>
      </c>
      <c r="B66" s="55" t="s">
        <v>548</v>
      </c>
      <c r="C66" s="56">
        <v>1335</v>
      </c>
      <c r="D66" s="57">
        <v>2271</v>
      </c>
      <c r="E66" s="57">
        <f>SUM(E63:E65)</f>
        <v>334</v>
      </c>
      <c r="F66" s="58">
        <f t="shared" ref="F66:F83" si="8">E66/D66</f>
        <v>0.14707177454865697</v>
      </c>
      <c r="G66" s="59">
        <f t="shared" ref="G66:G83" si="9">IF(F66&gt;1,1,F66)</f>
        <v>0.14707177454865697</v>
      </c>
    </row>
    <row r="67" spans="1:7" ht="30">
      <c r="A67" s="55" t="s">
        <v>70</v>
      </c>
      <c r="B67" s="55" t="s">
        <v>549</v>
      </c>
      <c r="C67" s="56">
        <v>390</v>
      </c>
      <c r="D67" s="57">
        <v>562</v>
      </c>
      <c r="E67" s="57">
        <v>83</v>
      </c>
      <c r="F67" s="58">
        <f t="shared" si="8"/>
        <v>0.14768683274021352</v>
      </c>
      <c r="G67" s="59">
        <f t="shared" si="9"/>
        <v>0.14768683274021352</v>
      </c>
    </row>
    <row r="68" spans="1:7" ht="30">
      <c r="A68" s="55" t="s">
        <v>72</v>
      </c>
      <c r="B68" s="55" t="s">
        <v>550</v>
      </c>
      <c r="C68" s="56">
        <v>315</v>
      </c>
      <c r="D68" s="57">
        <v>233</v>
      </c>
      <c r="E68" s="57">
        <v>197</v>
      </c>
      <c r="F68" s="58">
        <f t="shared" si="8"/>
        <v>0.84549356223175964</v>
      </c>
      <c r="G68" s="59">
        <f t="shared" si="9"/>
        <v>0.84549356223175964</v>
      </c>
    </row>
    <row r="69" spans="1:7" ht="30">
      <c r="A69" s="55" t="s">
        <v>71</v>
      </c>
      <c r="B69" s="55" t="s">
        <v>551</v>
      </c>
      <c r="C69" s="56">
        <v>630</v>
      </c>
      <c r="D69" s="57">
        <v>1476</v>
      </c>
      <c r="E69" s="57">
        <v>787</v>
      </c>
      <c r="F69" s="58">
        <f t="shared" si="8"/>
        <v>0.53319783197831983</v>
      </c>
      <c r="G69" s="59">
        <f t="shared" si="9"/>
        <v>0.53319783197831983</v>
      </c>
    </row>
    <row r="70" spans="1:7" ht="45">
      <c r="A70" s="55" t="s">
        <v>74</v>
      </c>
      <c r="B70" s="55" t="s">
        <v>552</v>
      </c>
      <c r="C70" s="56">
        <v>92</v>
      </c>
      <c r="D70" s="57">
        <v>445</v>
      </c>
      <c r="E70" s="57">
        <v>298</v>
      </c>
      <c r="F70" s="58">
        <f t="shared" si="8"/>
        <v>0.66966292134831462</v>
      </c>
      <c r="G70" s="59">
        <f t="shared" si="9"/>
        <v>0.66966292134831462</v>
      </c>
    </row>
    <row r="71" spans="1:7">
      <c r="A71" s="55" t="s">
        <v>78</v>
      </c>
      <c r="B71" s="55" t="s">
        <v>553</v>
      </c>
      <c r="C71" s="56">
        <v>44</v>
      </c>
      <c r="D71" s="57">
        <v>263</v>
      </c>
      <c r="E71" s="57">
        <v>94</v>
      </c>
      <c r="F71" s="58">
        <f t="shared" si="8"/>
        <v>0.35741444866920152</v>
      </c>
      <c r="G71" s="59">
        <f t="shared" si="9"/>
        <v>0.35741444866920152</v>
      </c>
    </row>
    <row r="72" spans="1:7">
      <c r="A72" s="55" t="s">
        <v>431</v>
      </c>
      <c r="B72" s="55" t="s">
        <v>554</v>
      </c>
      <c r="C72" s="56">
        <v>1026</v>
      </c>
      <c r="D72" s="57">
        <v>3592</v>
      </c>
      <c r="E72" s="57">
        <f>SUM(E66:E71)</f>
        <v>1793</v>
      </c>
      <c r="F72" s="58">
        <f t="shared" si="8"/>
        <v>0.49916481069042318</v>
      </c>
      <c r="G72" s="59">
        <f t="shared" si="9"/>
        <v>0.49916481069042318</v>
      </c>
    </row>
    <row r="73" spans="1:7" ht="30">
      <c r="A73" s="55" t="s">
        <v>75</v>
      </c>
      <c r="B73" s="55" t="s">
        <v>555</v>
      </c>
      <c r="C73" s="56">
        <v>562</v>
      </c>
      <c r="D73" s="57">
        <v>1991</v>
      </c>
      <c r="E73" s="57">
        <v>1049</v>
      </c>
      <c r="F73" s="58">
        <f t="shared" si="8"/>
        <v>0.5268709191361125</v>
      </c>
      <c r="G73" s="59">
        <f t="shared" si="9"/>
        <v>0.5268709191361125</v>
      </c>
    </row>
    <row r="74" spans="1:7">
      <c r="A74" s="55" t="s">
        <v>73</v>
      </c>
      <c r="B74" s="55" t="s">
        <v>556</v>
      </c>
      <c r="C74" s="56">
        <v>174</v>
      </c>
      <c r="D74" s="57">
        <v>592</v>
      </c>
      <c r="E74" s="57">
        <v>528</v>
      </c>
      <c r="F74" s="58">
        <f t="shared" si="8"/>
        <v>0.89189189189189189</v>
      </c>
      <c r="G74" s="59">
        <f t="shared" si="9"/>
        <v>0.89189189189189189</v>
      </c>
    </row>
    <row r="75" spans="1:7" ht="30">
      <c r="A75" s="55" t="s">
        <v>76</v>
      </c>
      <c r="B75" s="55" t="s">
        <v>557</v>
      </c>
      <c r="C75" s="56">
        <v>50</v>
      </c>
      <c r="D75" s="57">
        <v>155</v>
      </c>
      <c r="E75" s="57">
        <v>108</v>
      </c>
      <c r="F75" s="58">
        <f t="shared" si="8"/>
        <v>0.6967741935483871</v>
      </c>
      <c r="G75" s="59">
        <f t="shared" si="9"/>
        <v>0.6967741935483871</v>
      </c>
    </row>
    <row r="76" spans="1:7" ht="30">
      <c r="A76" s="55" t="s">
        <v>77</v>
      </c>
      <c r="B76" s="55" t="s">
        <v>558</v>
      </c>
      <c r="C76" s="56">
        <v>104</v>
      </c>
      <c r="D76" s="57">
        <v>146</v>
      </c>
      <c r="E76" s="57">
        <v>34</v>
      </c>
      <c r="F76" s="58">
        <f t="shared" si="8"/>
        <v>0.23287671232876711</v>
      </c>
      <c r="G76" s="59">
        <f t="shared" si="9"/>
        <v>0.23287671232876711</v>
      </c>
    </row>
    <row r="77" spans="1:7" ht="30">
      <c r="A77" s="55" t="s">
        <v>79</v>
      </c>
      <c r="B77" s="55" t="s">
        <v>559</v>
      </c>
      <c r="C77" s="56">
        <v>1609</v>
      </c>
      <c r="D77" s="57">
        <v>3637</v>
      </c>
      <c r="E77" s="57">
        <v>5005</v>
      </c>
      <c r="F77" s="58">
        <f t="shared" si="8"/>
        <v>1.3761341765191091</v>
      </c>
      <c r="G77" s="59">
        <f t="shared" si="9"/>
        <v>1</v>
      </c>
    </row>
    <row r="78" spans="1:7" ht="30">
      <c r="A78" s="55" t="s">
        <v>80</v>
      </c>
      <c r="B78" s="55" t="s">
        <v>560</v>
      </c>
      <c r="C78" s="56">
        <v>88</v>
      </c>
      <c r="D78" s="57">
        <v>541</v>
      </c>
      <c r="E78" s="57">
        <v>135</v>
      </c>
      <c r="F78" s="58">
        <f t="shared" si="8"/>
        <v>0.24953789279112754</v>
      </c>
      <c r="G78" s="59">
        <f t="shared" si="9"/>
        <v>0.24953789279112754</v>
      </c>
    </row>
    <row r="79" spans="1:7" ht="30">
      <c r="A79" s="55" t="s">
        <v>101</v>
      </c>
      <c r="B79" s="55" t="s">
        <v>561</v>
      </c>
      <c r="C79" s="56">
        <v>10</v>
      </c>
      <c r="D79" s="57">
        <v>23</v>
      </c>
      <c r="E79" s="57">
        <v>19</v>
      </c>
      <c r="F79" s="58">
        <f t="shared" si="8"/>
        <v>0.82608695652173914</v>
      </c>
      <c r="G79" s="59">
        <f t="shared" si="9"/>
        <v>0.82608695652173914</v>
      </c>
    </row>
    <row r="80" spans="1:7" ht="45">
      <c r="A80" s="55" t="s">
        <v>99</v>
      </c>
      <c r="B80" s="55" t="s">
        <v>562</v>
      </c>
      <c r="C80" s="56">
        <v>350</v>
      </c>
      <c r="D80" s="57">
        <v>11</v>
      </c>
      <c r="E80" s="57">
        <v>22</v>
      </c>
      <c r="F80" s="58">
        <f t="shared" si="8"/>
        <v>2</v>
      </c>
      <c r="G80" s="59">
        <f t="shared" si="9"/>
        <v>1</v>
      </c>
    </row>
    <row r="81" spans="1:7" ht="45">
      <c r="A81" s="55" t="s">
        <v>85</v>
      </c>
      <c r="B81" s="55" t="s">
        <v>563</v>
      </c>
      <c r="C81" s="56">
        <v>198</v>
      </c>
      <c r="D81" s="57">
        <v>152</v>
      </c>
      <c r="E81" s="57">
        <v>150</v>
      </c>
      <c r="F81" s="58">
        <f t="shared" si="8"/>
        <v>0.98684210526315785</v>
      </c>
      <c r="G81" s="59">
        <f t="shared" si="9"/>
        <v>0.98684210526315785</v>
      </c>
    </row>
    <row r="82" spans="1:7">
      <c r="A82" s="55" t="s">
        <v>432</v>
      </c>
      <c r="B82" s="55" t="s">
        <v>564</v>
      </c>
      <c r="C82" s="56">
        <v>6843</v>
      </c>
      <c r="D82" s="57">
        <v>9377</v>
      </c>
      <c r="E82" s="57">
        <f>SUM(E52:E81)</f>
        <v>17536</v>
      </c>
      <c r="F82" s="58">
        <f t="shared" si="8"/>
        <v>1.8701077103551242</v>
      </c>
      <c r="G82" s="59">
        <f t="shared" si="9"/>
        <v>1</v>
      </c>
    </row>
    <row r="83" spans="1:7" ht="45">
      <c r="A83" s="55" t="s">
        <v>90</v>
      </c>
      <c r="B83" s="55" t="s">
        <v>565</v>
      </c>
      <c r="C83" s="56">
        <v>131</v>
      </c>
      <c r="D83" s="57">
        <v>184</v>
      </c>
      <c r="E83" s="57">
        <v>150</v>
      </c>
      <c r="F83" s="58">
        <f t="shared" si="8"/>
        <v>0.81521739130434778</v>
      </c>
      <c r="G83" s="59">
        <f t="shared" si="9"/>
        <v>0.81521739130434778</v>
      </c>
    </row>
    <row r="84" spans="1:7" ht="45">
      <c r="A84" s="55" t="s">
        <v>86</v>
      </c>
      <c r="B84" s="55" t="s">
        <v>566</v>
      </c>
      <c r="C84" s="56">
        <v>354</v>
      </c>
      <c r="D84" s="57">
        <v>0</v>
      </c>
      <c r="E84" s="57">
        <v>0</v>
      </c>
      <c r="F84" s="58">
        <v>0</v>
      </c>
      <c r="G84" s="59">
        <v>0</v>
      </c>
    </row>
    <row r="85" spans="1:7" ht="30">
      <c r="A85" s="55" t="s">
        <v>103</v>
      </c>
      <c r="B85" s="55" t="s">
        <v>567</v>
      </c>
      <c r="C85" s="56">
        <v>497</v>
      </c>
      <c r="D85" s="57">
        <v>1177</v>
      </c>
      <c r="E85" s="57">
        <v>506</v>
      </c>
      <c r="F85" s="58">
        <f t="shared" ref="F85:F116" si="10">E85/D85</f>
        <v>0.42990654205607476</v>
      </c>
      <c r="G85" s="59">
        <f t="shared" ref="G85:G116" si="11">IF(F85&gt;1,1,F85)</f>
        <v>0.42990654205607476</v>
      </c>
    </row>
    <row r="86" spans="1:7" ht="30">
      <c r="A86" s="55" t="s">
        <v>105</v>
      </c>
      <c r="B86" s="55" t="s">
        <v>568</v>
      </c>
      <c r="C86" s="56">
        <v>224</v>
      </c>
      <c r="D86" s="57">
        <v>122</v>
      </c>
      <c r="E86" s="57">
        <v>59</v>
      </c>
      <c r="F86" s="58">
        <f t="shared" si="10"/>
        <v>0.48360655737704916</v>
      </c>
      <c r="G86" s="59">
        <f t="shared" si="11"/>
        <v>0.48360655737704916</v>
      </c>
    </row>
    <row r="87" spans="1:7" ht="30">
      <c r="A87" s="55" t="s">
        <v>89</v>
      </c>
      <c r="B87" s="55" t="s">
        <v>569</v>
      </c>
      <c r="C87" s="56">
        <v>431</v>
      </c>
      <c r="D87" s="57">
        <v>669</v>
      </c>
      <c r="E87" s="57">
        <v>762</v>
      </c>
      <c r="F87" s="58">
        <f t="shared" si="10"/>
        <v>1.1390134529147982</v>
      </c>
      <c r="G87" s="59">
        <f t="shared" si="11"/>
        <v>1</v>
      </c>
    </row>
    <row r="88" spans="1:7" ht="30">
      <c r="A88" s="55" t="s">
        <v>98</v>
      </c>
      <c r="B88" s="55" t="s">
        <v>570</v>
      </c>
      <c r="C88" s="56">
        <v>110</v>
      </c>
      <c r="D88" s="57">
        <v>14</v>
      </c>
      <c r="E88" s="57">
        <v>88</v>
      </c>
      <c r="F88" s="58">
        <f t="shared" si="10"/>
        <v>6.2857142857142856</v>
      </c>
      <c r="G88" s="59">
        <f t="shared" si="11"/>
        <v>1</v>
      </c>
    </row>
    <row r="89" spans="1:7" ht="30">
      <c r="A89" s="55" t="s">
        <v>91</v>
      </c>
      <c r="B89" s="55" t="s">
        <v>571</v>
      </c>
      <c r="C89" s="56">
        <v>399</v>
      </c>
      <c r="D89" s="57">
        <v>569</v>
      </c>
      <c r="E89" s="57">
        <v>218</v>
      </c>
      <c r="F89" s="58">
        <f t="shared" si="10"/>
        <v>0.38312829525483305</v>
      </c>
      <c r="G89" s="59">
        <f t="shared" si="11"/>
        <v>0.38312829525483305</v>
      </c>
    </row>
    <row r="90" spans="1:7">
      <c r="A90" s="55" t="s">
        <v>84</v>
      </c>
      <c r="B90" s="55" t="s">
        <v>572</v>
      </c>
      <c r="C90" s="56">
        <v>77</v>
      </c>
      <c r="D90" s="57">
        <v>44</v>
      </c>
      <c r="E90" s="57">
        <v>22</v>
      </c>
      <c r="F90" s="58">
        <f t="shared" si="10"/>
        <v>0.5</v>
      </c>
      <c r="G90" s="59">
        <f t="shared" si="11"/>
        <v>0.5</v>
      </c>
    </row>
    <row r="91" spans="1:7" ht="30">
      <c r="A91" s="55" t="s">
        <v>102</v>
      </c>
      <c r="B91" s="55" t="s">
        <v>573</v>
      </c>
      <c r="C91" s="56">
        <v>688</v>
      </c>
      <c r="D91" s="57">
        <v>2028</v>
      </c>
      <c r="E91" s="57">
        <v>838</v>
      </c>
      <c r="F91" s="58">
        <f t="shared" si="10"/>
        <v>0.41321499013806706</v>
      </c>
      <c r="G91" s="59">
        <f t="shared" si="11"/>
        <v>0.41321499013806706</v>
      </c>
    </row>
    <row r="92" spans="1:7">
      <c r="A92" s="55" t="s">
        <v>106</v>
      </c>
      <c r="B92" s="55" t="s">
        <v>574</v>
      </c>
      <c r="C92" s="56">
        <v>114</v>
      </c>
      <c r="D92" s="57">
        <v>145</v>
      </c>
      <c r="E92" s="57">
        <v>56</v>
      </c>
      <c r="F92" s="58">
        <f t="shared" si="10"/>
        <v>0.38620689655172413</v>
      </c>
      <c r="G92" s="59">
        <f t="shared" si="11"/>
        <v>0.38620689655172413</v>
      </c>
    </row>
    <row r="93" spans="1:7" ht="30">
      <c r="A93" s="55" t="s">
        <v>108</v>
      </c>
      <c r="B93" s="55" t="s">
        <v>575</v>
      </c>
      <c r="C93" s="56">
        <v>32</v>
      </c>
      <c r="D93" s="57">
        <v>24</v>
      </c>
      <c r="E93" s="57">
        <v>25</v>
      </c>
      <c r="F93" s="58">
        <f t="shared" si="10"/>
        <v>1.0416666666666667</v>
      </c>
      <c r="G93" s="59">
        <f t="shared" si="11"/>
        <v>1</v>
      </c>
    </row>
    <row r="94" spans="1:7" ht="30">
      <c r="A94" s="55" t="s">
        <v>95</v>
      </c>
      <c r="B94" s="55" t="s">
        <v>576</v>
      </c>
      <c r="C94" s="56">
        <v>85</v>
      </c>
      <c r="D94" s="57">
        <v>5</v>
      </c>
      <c r="E94" s="57">
        <v>9</v>
      </c>
      <c r="F94" s="58">
        <f t="shared" si="10"/>
        <v>1.8</v>
      </c>
      <c r="G94" s="59">
        <f t="shared" si="11"/>
        <v>1</v>
      </c>
    </row>
    <row r="95" spans="1:7" ht="45">
      <c r="A95" s="55" t="s">
        <v>88</v>
      </c>
      <c r="B95" s="55" t="s">
        <v>577</v>
      </c>
      <c r="C95" s="56">
        <v>125</v>
      </c>
      <c r="D95" s="57">
        <v>1045</v>
      </c>
      <c r="E95" s="57">
        <v>684</v>
      </c>
      <c r="F95" s="58">
        <f t="shared" si="10"/>
        <v>0.65454545454545454</v>
      </c>
      <c r="G95" s="59">
        <f t="shared" si="11"/>
        <v>0.65454545454545454</v>
      </c>
    </row>
    <row r="96" spans="1:7" ht="45">
      <c r="A96" s="55" t="s">
        <v>94</v>
      </c>
      <c r="B96" s="55" t="s">
        <v>578</v>
      </c>
      <c r="C96" s="56">
        <v>117</v>
      </c>
      <c r="D96" s="57">
        <v>51</v>
      </c>
      <c r="E96" s="57">
        <v>26</v>
      </c>
      <c r="F96" s="58">
        <f t="shared" si="10"/>
        <v>0.50980392156862742</v>
      </c>
      <c r="G96" s="59">
        <f t="shared" si="11"/>
        <v>0.50980392156862742</v>
      </c>
    </row>
    <row r="97" spans="1:7" ht="30">
      <c r="A97" s="55" t="s">
        <v>96</v>
      </c>
      <c r="B97" s="55" t="s">
        <v>579</v>
      </c>
      <c r="C97" s="56">
        <v>36</v>
      </c>
      <c r="D97" s="57">
        <v>50</v>
      </c>
      <c r="E97" s="57">
        <v>50</v>
      </c>
      <c r="F97" s="58">
        <f t="shared" si="10"/>
        <v>1</v>
      </c>
      <c r="G97" s="59">
        <f t="shared" si="11"/>
        <v>1</v>
      </c>
    </row>
    <row r="98" spans="1:7">
      <c r="A98" s="55" t="s">
        <v>100</v>
      </c>
      <c r="B98" s="55" t="s">
        <v>580</v>
      </c>
      <c r="C98" s="56">
        <v>809</v>
      </c>
      <c r="D98" s="57">
        <v>19</v>
      </c>
      <c r="E98" s="57">
        <v>128</v>
      </c>
      <c r="F98" s="58">
        <f t="shared" si="10"/>
        <v>6.7368421052631575</v>
      </c>
      <c r="G98" s="59">
        <f t="shared" si="11"/>
        <v>1</v>
      </c>
    </row>
    <row r="99" spans="1:7" ht="45">
      <c r="A99" s="55" t="s">
        <v>92</v>
      </c>
      <c r="B99" s="55" t="s">
        <v>581</v>
      </c>
      <c r="C99" s="56">
        <v>177</v>
      </c>
      <c r="D99" s="57">
        <v>283</v>
      </c>
      <c r="E99" s="57">
        <v>76</v>
      </c>
      <c r="F99" s="58">
        <f t="shared" si="10"/>
        <v>0.26855123674911663</v>
      </c>
      <c r="G99" s="59">
        <f t="shared" si="11"/>
        <v>0.26855123674911663</v>
      </c>
    </row>
    <row r="100" spans="1:7" ht="30">
      <c r="A100" s="55" t="s">
        <v>104</v>
      </c>
      <c r="B100" s="55" t="s">
        <v>582</v>
      </c>
      <c r="C100" s="56">
        <v>149</v>
      </c>
      <c r="D100" s="57">
        <v>57</v>
      </c>
      <c r="E100" s="57">
        <v>27</v>
      </c>
      <c r="F100" s="58">
        <f t="shared" si="10"/>
        <v>0.47368421052631576</v>
      </c>
      <c r="G100" s="59">
        <f t="shared" si="11"/>
        <v>0.47368421052631576</v>
      </c>
    </row>
    <row r="101" spans="1:7">
      <c r="A101" s="55" t="s">
        <v>93</v>
      </c>
      <c r="B101" s="55" t="s">
        <v>583</v>
      </c>
      <c r="C101" s="56">
        <v>65</v>
      </c>
      <c r="D101" s="57">
        <v>39</v>
      </c>
      <c r="E101" s="57">
        <v>0</v>
      </c>
      <c r="F101" s="58">
        <f t="shared" si="10"/>
        <v>0</v>
      </c>
      <c r="G101" s="59">
        <f t="shared" si="11"/>
        <v>0</v>
      </c>
    </row>
    <row r="102" spans="1:7" ht="45">
      <c r="A102" s="55" t="s">
        <v>81</v>
      </c>
      <c r="B102" s="55" t="s">
        <v>584</v>
      </c>
      <c r="C102" s="56">
        <v>250</v>
      </c>
      <c r="D102" s="57">
        <v>181</v>
      </c>
      <c r="E102" s="57">
        <v>227</v>
      </c>
      <c r="F102" s="58">
        <f t="shared" si="10"/>
        <v>1.2541436464088398</v>
      </c>
      <c r="G102" s="59">
        <f t="shared" si="11"/>
        <v>1</v>
      </c>
    </row>
    <row r="103" spans="1:7" ht="45">
      <c r="A103" s="55" t="s">
        <v>83</v>
      </c>
      <c r="B103" s="55" t="s">
        <v>585</v>
      </c>
      <c r="C103" s="56">
        <v>474</v>
      </c>
      <c r="D103" s="57">
        <v>855</v>
      </c>
      <c r="E103" s="57">
        <v>331</v>
      </c>
      <c r="F103" s="58">
        <f t="shared" si="10"/>
        <v>0.38713450292397661</v>
      </c>
      <c r="G103" s="59">
        <f t="shared" si="11"/>
        <v>0.38713450292397661</v>
      </c>
    </row>
    <row r="104" spans="1:7" ht="30">
      <c r="A104" s="55" t="s">
        <v>87</v>
      </c>
      <c r="B104" s="55" t="s">
        <v>586</v>
      </c>
      <c r="C104" s="56">
        <v>220</v>
      </c>
      <c r="D104" s="57">
        <v>297</v>
      </c>
      <c r="E104" s="57">
        <v>164</v>
      </c>
      <c r="F104" s="58">
        <f t="shared" si="10"/>
        <v>0.55218855218855223</v>
      </c>
      <c r="G104" s="59">
        <f t="shared" si="11"/>
        <v>0.55218855218855223</v>
      </c>
    </row>
    <row r="105" spans="1:7" ht="30">
      <c r="A105" s="55" t="s">
        <v>82</v>
      </c>
      <c r="B105" s="55" t="s">
        <v>587</v>
      </c>
      <c r="C105" s="56">
        <v>326</v>
      </c>
      <c r="D105" s="57">
        <v>851</v>
      </c>
      <c r="E105" s="57">
        <v>821</v>
      </c>
      <c r="F105" s="58">
        <f t="shared" si="10"/>
        <v>0.96474735605170392</v>
      </c>
      <c r="G105" s="59">
        <f t="shared" si="11"/>
        <v>0.96474735605170392</v>
      </c>
    </row>
    <row r="106" spans="1:7" ht="30">
      <c r="A106" s="55" t="s">
        <v>107</v>
      </c>
      <c r="B106" s="55" t="s">
        <v>588</v>
      </c>
      <c r="C106" s="56">
        <v>361</v>
      </c>
      <c r="D106" s="57">
        <v>469</v>
      </c>
      <c r="E106" s="57">
        <v>337</v>
      </c>
      <c r="F106" s="58">
        <f t="shared" si="10"/>
        <v>0.71855010660980811</v>
      </c>
      <c r="G106" s="59">
        <f t="shared" si="11"/>
        <v>0.71855010660980811</v>
      </c>
    </row>
    <row r="107" spans="1:7" ht="30">
      <c r="A107" s="55" t="s">
        <v>97</v>
      </c>
      <c r="B107" s="55" t="s">
        <v>589</v>
      </c>
      <c r="C107" s="56">
        <v>34</v>
      </c>
      <c r="D107" s="57">
        <v>13</v>
      </c>
      <c r="E107" s="57">
        <v>6</v>
      </c>
      <c r="F107" s="58">
        <f t="shared" si="10"/>
        <v>0.46153846153846156</v>
      </c>
      <c r="G107" s="59">
        <f t="shared" si="11"/>
        <v>0.46153846153846156</v>
      </c>
    </row>
    <row r="108" spans="1:7" ht="30">
      <c r="A108" s="55" t="s">
        <v>112</v>
      </c>
      <c r="B108" s="55" t="s">
        <v>590</v>
      </c>
      <c r="C108" s="56">
        <v>42</v>
      </c>
      <c r="D108" s="57">
        <v>88</v>
      </c>
      <c r="E108" s="57">
        <v>82</v>
      </c>
      <c r="F108" s="58">
        <f t="shared" si="10"/>
        <v>0.93181818181818177</v>
      </c>
      <c r="G108" s="59">
        <f t="shared" si="11"/>
        <v>0.93181818181818177</v>
      </c>
    </row>
    <row r="109" spans="1:7" ht="30">
      <c r="A109" s="55" t="s">
        <v>109</v>
      </c>
      <c r="B109" s="55" t="s">
        <v>591</v>
      </c>
      <c r="C109" s="56">
        <v>1322</v>
      </c>
      <c r="D109" s="57">
        <v>1120</v>
      </c>
      <c r="E109" s="57">
        <v>799</v>
      </c>
      <c r="F109" s="58">
        <f t="shared" si="10"/>
        <v>0.71339285714285716</v>
      </c>
      <c r="G109" s="59">
        <f t="shared" si="11"/>
        <v>0.71339285714285716</v>
      </c>
    </row>
    <row r="110" spans="1:7">
      <c r="A110" s="55" t="s">
        <v>113</v>
      </c>
      <c r="B110" s="55" t="s">
        <v>592</v>
      </c>
      <c r="C110" s="56">
        <v>72</v>
      </c>
      <c r="D110" s="57">
        <v>29</v>
      </c>
      <c r="E110" s="57">
        <v>0</v>
      </c>
      <c r="F110" s="58">
        <f t="shared" si="10"/>
        <v>0</v>
      </c>
      <c r="G110" s="59">
        <f t="shared" si="11"/>
        <v>0</v>
      </c>
    </row>
    <row r="111" spans="1:7" ht="45">
      <c r="A111" s="55" t="s">
        <v>114</v>
      </c>
      <c r="B111" s="55" t="s">
        <v>593</v>
      </c>
      <c r="C111" s="56">
        <v>65</v>
      </c>
      <c r="D111" s="57">
        <v>168</v>
      </c>
      <c r="E111" s="57">
        <v>9</v>
      </c>
      <c r="F111" s="58">
        <f t="shared" si="10"/>
        <v>5.3571428571428568E-2</v>
      </c>
      <c r="G111" s="59">
        <f t="shared" si="11"/>
        <v>5.3571428571428568E-2</v>
      </c>
    </row>
    <row r="112" spans="1:7" ht="30">
      <c r="A112" s="55" t="s">
        <v>117</v>
      </c>
      <c r="B112" s="55" t="s">
        <v>594</v>
      </c>
      <c r="C112" s="56">
        <v>81</v>
      </c>
      <c r="D112" s="57">
        <v>864</v>
      </c>
      <c r="E112" s="57">
        <v>939</v>
      </c>
      <c r="F112" s="58">
        <f t="shared" si="10"/>
        <v>1.0868055555555556</v>
      </c>
      <c r="G112" s="59">
        <f t="shared" si="11"/>
        <v>1</v>
      </c>
    </row>
    <row r="113" spans="1:7" ht="30">
      <c r="A113" s="55" t="s">
        <v>111</v>
      </c>
      <c r="B113" s="55" t="s">
        <v>595</v>
      </c>
      <c r="C113" s="56">
        <v>46</v>
      </c>
      <c r="D113" s="57">
        <v>89</v>
      </c>
      <c r="E113" s="57">
        <v>185</v>
      </c>
      <c r="F113" s="58">
        <f t="shared" si="10"/>
        <v>2.0786516853932584</v>
      </c>
      <c r="G113" s="59">
        <f t="shared" si="11"/>
        <v>1</v>
      </c>
    </row>
    <row r="114" spans="1:7">
      <c r="A114" s="55" t="s">
        <v>433</v>
      </c>
      <c r="B114" s="55" t="s">
        <v>596</v>
      </c>
      <c r="C114" s="56">
        <v>2645</v>
      </c>
      <c r="D114" s="57">
        <v>4105</v>
      </c>
      <c r="E114" s="57">
        <f>SUM(E105:E113)</f>
        <v>3178</v>
      </c>
      <c r="F114" s="58">
        <f t="shared" si="10"/>
        <v>0.77417783191230205</v>
      </c>
      <c r="G114" s="59">
        <f t="shared" si="11"/>
        <v>0.77417783191230205</v>
      </c>
    </row>
    <row r="115" spans="1:7" ht="30">
      <c r="A115" s="55" t="s">
        <v>110</v>
      </c>
      <c r="B115" s="55" t="s">
        <v>597</v>
      </c>
      <c r="C115" s="56">
        <v>810</v>
      </c>
      <c r="D115" s="57">
        <v>1365</v>
      </c>
      <c r="E115" s="57">
        <v>400</v>
      </c>
      <c r="F115" s="58">
        <f t="shared" si="10"/>
        <v>0.29304029304029305</v>
      </c>
      <c r="G115" s="59">
        <f t="shared" si="11"/>
        <v>0.29304029304029305</v>
      </c>
    </row>
    <row r="116" spans="1:7" ht="30">
      <c r="A116" s="55" t="s">
        <v>115</v>
      </c>
      <c r="B116" s="55" t="s">
        <v>598</v>
      </c>
      <c r="C116" s="56">
        <v>57</v>
      </c>
      <c r="D116" s="57">
        <v>152</v>
      </c>
      <c r="E116" s="57">
        <v>53</v>
      </c>
      <c r="F116" s="58">
        <f t="shared" si="10"/>
        <v>0.34868421052631576</v>
      </c>
      <c r="G116" s="59">
        <f t="shared" si="11"/>
        <v>0.34868421052631576</v>
      </c>
    </row>
    <row r="117" spans="1:7" ht="30">
      <c r="A117" s="55" t="s">
        <v>116</v>
      </c>
      <c r="B117" s="55" t="s">
        <v>599</v>
      </c>
      <c r="C117" s="56">
        <v>150</v>
      </c>
      <c r="D117" s="57">
        <v>230</v>
      </c>
      <c r="E117" s="57">
        <v>308</v>
      </c>
      <c r="F117" s="58">
        <f t="shared" ref="F117:F148" si="12">E117/D117</f>
        <v>1.3391304347826087</v>
      </c>
      <c r="G117" s="59">
        <f t="shared" ref="G117:G148" si="13">IF(F117&gt;1,1,F117)</f>
        <v>1</v>
      </c>
    </row>
    <row r="118" spans="1:7">
      <c r="A118" s="55" t="s">
        <v>118</v>
      </c>
      <c r="B118" s="55" t="s">
        <v>600</v>
      </c>
      <c r="C118" s="56">
        <v>24</v>
      </c>
      <c r="D118" s="57">
        <v>74</v>
      </c>
      <c r="E118" s="57">
        <v>67</v>
      </c>
      <c r="F118" s="58">
        <f t="shared" si="12"/>
        <v>0.90540540540540537</v>
      </c>
      <c r="G118" s="59">
        <f t="shared" si="13"/>
        <v>0.90540540540540537</v>
      </c>
    </row>
    <row r="119" spans="1:7">
      <c r="A119" s="55" t="s">
        <v>434</v>
      </c>
      <c r="B119" s="55" t="s">
        <v>601</v>
      </c>
      <c r="C119" s="56">
        <v>1109</v>
      </c>
      <c r="D119" s="57">
        <v>1022</v>
      </c>
      <c r="E119" s="57">
        <f>SUM(E117:E118)</f>
        <v>375</v>
      </c>
      <c r="F119" s="58">
        <f t="shared" si="12"/>
        <v>0.36692759295499022</v>
      </c>
      <c r="G119" s="59">
        <f t="shared" si="13"/>
        <v>0.36692759295499022</v>
      </c>
    </row>
    <row r="120" spans="1:7" ht="30">
      <c r="A120" s="55" t="s">
        <v>119</v>
      </c>
      <c r="B120" s="55" t="s">
        <v>602</v>
      </c>
      <c r="C120" s="56">
        <v>452</v>
      </c>
      <c r="D120" s="57">
        <v>260</v>
      </c>
      <c r="E120" s="57">
        <v>162</v>
      </c>
      <c r="F120" s="58">
        <f t="shared" si="12"/>
        <v>0.62307692307692308</v>
      </c>
      <c r="G120" s="59">
        <f t="shared" si="13"/>
        <v>0.62307692307692308</v>
      </c>
    </row>
    <row r="121" spans="1:7">
      <c r="A121" s="55" t="s">
        <v>120</v>
      </c>
      <c r="B121" s="55" t="s">
        <v>603</v>
      </c>
      <c r="C121" s="56">
        <v>657</v>
      </c>
      <c r="D121" s="57">
        <v>762</v>
      </c>
      <c r="E121" s="57">
        <v>355</v>
      </c>
      <c r="F121" s="58">
        <f t="shared" si="12"/>
        <v>0.4658792650918635</v>
      </c>
      <c r="G121" s="59">
        <f t="shared" si="13"/>
        <v>0.4658792650918635</v>
      </c>
    </row>
    <row r="122" spans="1:7" ht="30">
      <c r="A122" s="55" t="s">
        <v>123</v>
      </c>
      <c r="B122" s="55" t="s">
        <v>604</v>
      </c>
      <c r="C122" s="56">
        <v>116</v>
      </c>
      <c r="D122" s="57">
        <v>254</v>
      </c>
      <c r="E122" s="57">
        <v>71</v>
      </c>
      <c r="F122" s="58">
        <f t="shared" si="12"/>
        <v>0.27952755905511811</v>
      </c>
      <c r="G122" s="59">
        <f t="shared" si="13"/>
        <v>0.27952755905511811</v>
      </c>
    </row>
    <row r="123" spans="1:7">
      <c r="A123" s="55" t="s">
        <v>435</v>
      </c>
      <c r="B123" s="55" t="s">
        <v>605</v>
      </c>
      <c r="C123" s="56">
        <v>211</v>
      </c>
      <c r="D123" s="57">
        <v>547</v>
      </c>
      <c r="E123" s="57">
        <f>SUM(E120:E122)</f>
        <v>588</v>
      </c>
      <c r="F123" s="58">
        <f t="shared" si="12"/>
        <v>1.0749542961608776</v>
      </c>
      <c r="G123" s="59">
        <f t="shared" si="13"/>
        <v>1</v>
      </c>
    </row>
    <row r="124" spans="1:7" ht="30">
      <c r="A124" s="55" t="s">
        <v>122</v>
      </c>
      <c r="B124" s="55" t="s">
        <v>606</v>
      </c>
      <c r="C124" s="56">
        <v>79</v>
      </c>
      <c r="D124" s="57">
        <v>240</v>
      </c>
      <c r="E124" s="57">
        <v>86</v>
      </c>
      <c r="F124" s="58">
        <f t="shared" si="12"/>
        <v>0.35833333333333334</v>
      </c>
      <c r="G124" s="59">
        <f t="shared" si="13"/>
        <v>0.35833333333333334</v>
      </c>
    </row>
    <row r="125" spans="1:7" ht="30">
      <c r="A125" s="55" t="s">
        <v>121</v>
      </c>
      <c r="B125" s="55" t="s">
        <v>607</v>
      </c>
      <c r="C125" s="56">
        <v>16</v>
      </c>
      <c r="D125" s="57">
        <v>53</v>
      </c>
      <c r="E125" s="57">
        <v>74</v>
      </c>
      <c r="F125" s="58">
        <f t="shared" si="12"/>
        <v>1.3962264150943395</v>
      </c>
      <c r="G125" s="59">
        <f t="shared" si="13"/>
        <v>1</v>
      </c>
    </row>
    <row r="126" spans="1:7">
      <c r="A126" s="55" t="s">
        <v>124</v>
      </c>
      <c r="B126" s="55" t="s">
        <v>608</v>
      </c>
      <c r="C126" s="56">
        <v>47</v>
      </c>
      <c r="D126" s="57">
        <v>204</v>
      </c>
      <c r="E126" s="57">
        <v>150</v>
      </c>
      <c r="F126" s="58">
        <f t="shared" si="12"/>
        <v>0.73529411764705888</v>
      </c>
      <c r="G126" s="59">
        <f t="shared" si="13"/>
        <v>0.73529411764705888</v>
      </c>
    </row>
    <row r="127" spans="1:7">
      <c r="A127" s="55" t="s">
        <v>436</v>
      </c>
      <c r="B127" s="55" t="s">
        <v>609</v>
      </c>
      <c r="C127" s="56">
        <v>156</v>
      </c>
      <c r="D127" s="57">
        <v>412</v>
      </c>
      <c r="E127" s="57">
        <f>SUM(E125:E126)</f>
        <v>224</v>
      </c>
      <c r="F127" s="58">
        <f t="shared" si="12"/>
        <v>0.5436893203883495</v>
      </c>
      <c r="G127" s="59">
        <f t="shared" si="13"/>
        <v>0.5436893203883495</v>
      </c>
    </row>
    <row r="128" spans="1:7">
      <c r="A128" s="55" t="s">
        <v>125</v>
      </c>
      <c r="B128" s="55" t="s">
        <v>610</v>
      </c>
      <c r="C128" s="56">
        <v>109</v>
      </c>
      <c r="D128" s="57">
        <v>208</v>
      </c>
      <c r="E128" s="57">
        <v>156</v>
      </c>
      <c r="F128" s="58">
        <f t="shared" si="12"/>
        <v>0.75</v>
      </c>
      <c r="G128" s="59">
        <f t="shared" si="13"/>
        <v>0.75</v>
      </c>
    </row>
    <row r="129" spans="1:7" ht="30">
      <c r="A129" s="55" t="s">
        <v>142</v>
      </c>
      <c r="B129" s="55" t="s">
        <v>611</v>
      </c>
      <c r="C129" s="56">
        <v>92</v>
      </c>
      <c r="D129" s="57">
        <v>106</v>
      </c>
      <c r="E129" s="57">
        <v>75</v>
      </c>
      <c r="F129" s="58">
        <f t="shared" si="12"/>
        <v>0.70754716981132071</v>
      </c>
      <c r="G129" s="59">
        <f t="shared" si="13"/>
        <v>0.70754716981132071</v>
      </c>
    </row>
    <row r="130" spans="1:7" ht="30">
      <c r="A130" s="55" t="s">
        <v>137</v>
      </c>
      <c r="B130" s="55" t="s">
        <v>612</v>
      </c>
      <c r="C130" s="56">
        <v>59</v>
      </c>
      <c r="D130" s="57">
        <v>62</v>
      </c>
      <c r="E130" s="57">
        <v>16</v>
      </c>
      <c r="F130" s="58">
        <f t="shared" si="12"/>
        <v>0.25806451612903225</v>
      </c>
      <c r="G130" s="59">
        <f t="shared" si="13"/>
        <v>0.25806451612903225</v>
      </c>
    </row>
    <row r="131" spans="1:7" ht="45">
      <c r="A131" s="55" t="s">
        <v>129</v>
      </c>
      <c r="B131" s="55" t="s">
        <v>613</v>
      </c>
      <c r="C131" s="56">
        <v>1</v>
      </c>
      <c r="D131" s="57">
        <v>59</v>
      </c>
      <c r="E131" s="57">
        <v>0</v>
      </c>
      <c r="F131" s="58">
        <f t="shared" si="12"/>
        <v>0</v>
      </c>
      <c r="G131" s="59">
        <f t="shared" si="13"/>
        <v>0</v>
      </c>
    </row>
    <row r="132" spans="1:7">
      <c r="A132" s="55" t="s">
        <v>135</v>
      </c>
      <c r="B132" s="55" t="s">
        <v>614</v>
      </c>
      <c r="C132" s="56">
        <v>655</v>
      </c>
      <c r="D132" s="57">
        <v>5595</v>
      </c>
      <c r="E132" s="57">
        <v>2277</v>
      </c>
      <c r="F132" s="58">
        <f t="shared" si="12"/>
        <v>0.40697050938337803</v>
      </c>
      <c r="G132" s="59">
        <f t="shared" si="13"/>
        <v>0.40697050938337803</v>
      </c>
    </row>
    <row r="133" spans="1:7">
      <c r="A133" s="55" t="s">
        <v>136</v>
      </c>
      <c r="B133" s="55" t="s">
        <v>615</v>
      </c>
      <c r="C133" s="56">
        <v>97</v>
      </c>
      <c r="D133" s="57">
        <v>573</v>
      </c>
      <c r="E133" s="57">
        <v>346</v>
      </c>
      <c r="F133" s="58">
        <f t="shared" si="12"/>
        <v>0.60383944153577662</v>
      </c>
      <c r="G133" s="59">
        <f t="shared" si="13"/>
        <v>0.60383944153577662</v>
      </c>
    </row>
    <row r="134" spans="1:7" ht="30">
      <c r="A134" s="55" t="s">
        <v>141</v>
      </c>
      <c r="B134" s="55" t="s">
        <v>616</v>
      </c>
      <c r="C134" s="56">
        <v>46</v>
      </c>
      <c r="D134" s="57">
        <v>57</v>
      </c>
      <c r="E134" s="57">
        <v>30</v>
      </c>
      <c r="F134" s="58">
        <f t="shared" si="12"/>
        <v>0.52631578947368418</v>
      </c>
      <c r="G134" s="59">
        <f t="shared" si="13"/>
        <v>0.52631578947368418</v>
      </c>
    </row>
    <row r="135" spans="1:7" ht="30">
      <c r="A135" s="55" t="s">
        <v>134</v>
      </c>
      <c r="B135" s="55" t="s">
        <v>617</v>
      </c>
      <c r="C135" s="56">
        <v>1</v>
      </c>
      <c r="D135" s="57">
        <v>68</v>
      </c>
      <c r="E135" s="57">
        <v>26</v>
      </c>
      <c r="F135" s="58">
        <f t="shared" si="12"/>
        <v>0.38235294117647056</v>
      </c>
      <c r="G135" s="59">
        <f t="shared" si="13"/>
        <v>0.38235294117647056</v>
      </c>
    </row>
    <row r="136" spans="1:7">
      <c r="A136" s="55" t="s">
        <v>139</v>
      </c>
      <c r="B136" s="55" t="s">
        <v>618</v>
      </c>
      <c r="C136" s="56">
        <v>71</v>
      </c>
      <c r="D136" s="57">
        <v>146</v>
      </c>
      <c r="E136" s="57">
        <v>176</v>
      </c>
      <c r="F136" s="58">
        <f t="shared" si="12"/>
        <v>1.2054794520547945</v>
      </c>
      <c r="G136" s="59">
        <f t="shared" si="13"/>
        <v>1</v>
      </c>
    </row>
    <row r="137" spans="1:7" ht="45">
      <c r="A137" s="55" t="s">
        <v>133</v>
      </c>
      <c r="B137" s="55" t="s">
        <v>619</v>
      </c>
      <c r="C137" s="56">
        <v>82</v>
      </c>
      <c r="D137" s="57">
        <v>143</v>
      </c>
      <c r="E137" s="57">
        <v>34</v>
      </c>
      <c r="F137" s="58">
        <f t="shared" si="12"/>
        <v>0.23776223776223776</v>
      </c>
      <c r="G137" s="59">
        <f t="shared" si="13"/>
        <v>0.23776223776223776</v>
      </c>
    </row>
    <row r="138" spans="1:7">
      <c r="A138" s="55" t="s">
        <v>437</v>
      </c>
      <c r="B138" s="55" t="s">
        <v>620</v>
      </c>
      <c r="C138" s="56">
        <v>1349</v>
      </c>
      <c r="D138" s="57">
        <v>7726</v>
      </c>
      <c r="E138" s="57">
        <f>SUM(E118:E137)</f>
        <v>5288</v>
      </c>
      <c r="F138" s="58">
        <f t="shared" si="12"/>
        <v>0.68444214341185605</v>
      </c>
      <c r="G138" s="59">
        <f t="shared" si="13"/>
        <v>0.68444214341185605</v>
      </c>
    </row>
    <row r="139" spans="1:7" ht="30">
      <c r="A139" s="55" t="s">
        <v>131</v>
      </c>
      <c r="B139" s="55" t="s">
        <v>621</v>
      </c>
      <c r="C139" s="56">
        <v>16</v>
      </c>
      <c r="D139" s="57">
        <v>132</v>
      </c>
      <c r="E139" s="57">
        <v>137</v>
      </c>
      <c r="F139" s="58">
        <f t="shared" si="12"/>
        <v>1.0378787878787878</v>
      </c>
      <c r="G139" s="59">
        <f t="shared" si="13"/>
        <v>1</v>
      </c>
    </row>
    <row r="140" spans="1:7">
      <c r="A140" s="55" t="s">
        <v>130</v>
      </c>
      <c r="B140" s="55" t="s">
        <v>622</v>
      </c>
      <c r="C140" s="56">
        <v>18</v>
      </c>
      <c r="D140" s="57">
        <v>82</v>
      </c>
      <c r="E140" s="57">
        <v>37</v>
      </c>
      <c r="F140" s="58">
        <f t="shared" si="12"/>
        <v>0.45121951219512196</v>
      </c>
      <c r="G140" s="59">
        <f t="shared" si="13"/>
        <v>0.45121951219512196</v>
      </c>
    </row>
    <row r="141" spans="1:7">
      <c r="A141" s="55" t="s">
        <v>126</v>
      </c>
      <c r="B141" s="55" t="s">
        <v>623</v>
      </c>
      <c r="C141" s="56">
        <v>10</v>
      </c>
      <c r="D141" s="57">
        <v>28</v>
      </c>
      <c r="E141" s="57">
        <v>10</v>
      </c>
      <c r="F141" s="58">
        <f t="shared" si="12"/>
        <v>0.35714285714285715</v>
      </c>
      <c r="G141" s="59">
        <f t="shared" si="13"/>
        <v>0.35714285714285715</v>
      </c>
    </row>
    <row r="142" spans="1:7" ht="45">
      <c r="A142" s="55" t="s">
        <v>132</v>
      </c>
      <c r="B142" s="55" t="s">
        <v>624</v>
      </c>
      <c r="C142" s="56">
        <v>44</v>
      </c>
      <c r="D142" s="57">
        <v>144</v>
      </c>
      <c r="E142" s="57">
        <v>24</v>
      </c>
      <c r="F142" s="58">
        <f t="shared" si="12"/>
        <v>0.16666666666666666</v>
      </c>
      <c r="G142" s="59">
        <f t="shared" si="13"/>
        <v>0.16666666666666666</v>
      </c>
    </row>
    <row r="143" spans="1:7" ht="45">
      <c r="A143" s="55" t="s">
        <v>143</v>
      </c>
      <c r="B143" s="55" t="s">
        <v>625</v>
      </c>
      <c r="C143" s="56">
        <v>9</v>
      </c>
      <c r="D143" s="57">
        <v>32</v>
      </c>
      <c r="E143" s="57">
        <v>0</v>
      </c>
      <c r="F143" s="58">
        <f t="shared" si="12"/>
        <v>0</v>
      </c>
      <c r="G143" s="59">
        <f t="shared" si="13"/>
        <v>0</v>
      </c>
    </row>
    <row r="144" spans="1:7" ht="30">
      <c r="A144" s="55" t="s">
        <v>127</v>
      </c>
      <c r="B144" s="55" t="s">
        <v>626</v>
      </c>
      <c r="C144" s="56">
        <v>51</v>
      </c>
      <c r="D144" s="57">
        <v>195</v>
      </c>
      <c r="E144" s="57">
        <v>92</v>
      </c>
      <c r="F144" s="58">
        <f t="shared" si="12"/>
        <v>0.47179487179487178</v>
      </c>
      <c r="G144" s="59">
        <f t="shared" si="13"/>
        <v>0.47179487179487178</v>
      </c>
    </row>
    <row r="145" spans="1:7" ht="30">
      <c r="A145" s="55" t="s">
        <v>140</v>
      </c>
      <c r="B145" s="55" t="s">
        <v>627</v>
      </c>
      <c r="C145" s="56">
        <v>3</v>
      </c>
      <c r="D145" s="57">
        <v>7</v>
      </c>
      <c r="E145" s="57">
        <v>6</v>
      </c>
      <c r="F145" s="58">
        <f t="shared" si="12"/>
        <v>0.8571428571428571</v>
      </c>
      <c r="G145" s="59">
        <f t="shared" si="13"/>
        <v>0.8571428571428571</v>
      </c>
    </row>
    <row r="146" spans="1:7">
      <c r="A146" s="55" t="s">
        <v>145</v>
      </c>
      <c r="B146" s="55" t="s">
        <v>628</v>
      </c>
      <c r="C146" s="56">
        <v>28</v>
      </c>
      <c r="D146" s="57">
        <v>85</v>
      </c>
      <c r="E146" s="57">
        <v>55</v>
      </c>
      <c r="F146" s="58">
        <f t="shared" si="12"/>
        <v>0.6470588235294118</v>
      </c>
      <c r="G146" s="59">
        <f t="shared" si="13"/>
        <v>0.6470588235294118</v>
      </c>
    </row>
    <row r="147" spans="1:7" ht="30">
      <c r="A147" s="55" t="s">
        <v>138</v>
      </c>
      <c r="B147" s="55" t="s">
        <v>629</v>
      </c>
      <c r="C147" s="56">
        <v>38</v>
      </c>
      <c r="D147" s="57">
        <v>55</v>
      </c>
      <c r="E147" s="57">
        <v>39</v>
      </c>
      <c r="F147" s="58">
        <f t="shared" si="12"/>
        <v>0.70909090909090911</v>
      </c>
      <c r="G147" s="59">
        <f t="shared" si="13"/>
        <v>0.70909090909090911</v>
      </c>
    </row>
    <row r="148" spans="1:7" ht="30">
      <c r="A148" s="55" t="s">
        <v>128</v>
      </c>
      <c r="B148" s="55" t="s">
        <v>630</v>
      </c>
      <c r="C148" s="56">
        <v>24</v>
      </c>
      <c r="D148" s="57">
        <v>155</v>
      </c>
      <c r="E148" s="57">
        <v>48</v>
      </c>
      <c r="F148" s="58">
        <f t="shared" si="12"/>
        <v>0.30967741935483872</v>
      </c>
      <c r="G148" s="59">
        <f t="shared" si="13"/>
        <v>0.30967741935483872</v>
      </c>
    </row>
    <row r="149" spans="1:7">
      <c r="A149" s="55" t="s">
        <v>144</v>
      </c>
      <c r="B149" s="55" t="s">
        <v>631</v>
      </c>
      <c r="C149" s="56">
        <v>4</v>
      </c>
      <c r="D149" s="57">
        <v>2</v>
      </c>
      <c r="E149" s="57">
        <v>8</v>
      </c>
      <c r="F149" s="58">
        <f t="shared" ref="F149:F180" si="14">E149/D149</f>
        <v>4</v>
      </c>
      <c r="G149" s="59">
        <f t="shared" ref="G149:G180" si="15">IF(F149&gt;1,1,F149)</f>
        <v>1</v>
      </c>
    </row>
    <row r="150" spans="1:7">
      <c r="A150" s="55" t="s">
        <v>438</v>
      </c>
      <c r="B150" s="55" t="s">
        <v>632</v>
      </c>
      <c r="C150" s="56">
        <v>542</v>
      </c>
      <c r="D150" s="57">
        <v>1950</v>
      </c>
      <c r="E150" s="57">
        <f>SUM(E147:E149)</f>
        <v>95</v>
      </c>
      <c r="F150" s="58">
        <f t="shared" si="14"/>
        <v>4.8717948717948718E-2</v>
      </c>
      <c r="G150" s="59">
        <f t="shared" si="15"/>
        <v>4.8717948717948718E-2</v>
      </c>
    </row>
    <row r="151" spans="1:7" ht="30">
      <c r="A151" s="55" t="s">
        <v>147</v>
      </c>
      <c r="B151" s="55" t="s">
        <v>633</v>
      </c>
      <c r="C151" s="56">
        <v>294</v>
      </c>
      <c r="D151" s="57">
        <v>996</v>
      </c>
      <c r="E151" s="57">
        <v>324</v>
      </c>
      <c r="F151" s="58">
        <f t="shared" si="14"/>
        <v>0.3253012048192771</v>
      </c>
      <c r="G151" s="59">
        <f t="shared" si="15"/>
        <v>0.3253012048192771</v>
      </c>
    </row>
    <row r="152" spans="1:7">
      <c r="A152" s="55" t="s">
        <v>148</v>
      </c>
      <c r="B152" s="55" t="s">
        <v>634</v>
      </c>
      <c r="C152" s="56">
        <v>211</v>
      </c>
      <c r="D152" s="57">
        <v>765</v>
      </c>
      <c r="E152" s="57">
        <v>459</v>
      </c>
      <c r="F152" s="58">
        <f t="shared" si="14"/>
        <v>0.6</v>
      </c>
      <c r="G152" s="59">
        <f t="shared" si="15"/>
        <v>0.6</v>
      </c>
    </row>
    <row r="153" spans="1:7" ht="45">
      <c r="A153" s="55" t="s">
        <v>146</v>
      </c>
      <c r="B153" s="55" t="s">
        <v>635</v>
      </c>
      <c r="C153" s="56">
        <v>37</v>
      </c>
      <c r="D153" s="57">
        <v>189</v>
      </c>
      <c r="E153" s="57">
        <v>18</v>
      </c>
      <c r="F153" s="58">
        <f t="shared" si="14"/>
        <v>9.5238095238095233E-2</v>
      </c>
      <c r="G153" s="59">
        <f t="shared" si="15"/>
        <v>9.5238095238095233E-2</v>
      </c>
    </row>
    <row r="154" spans="1:7">
      <c r="A154" s="55" t="s">
        <v>439</v>
      </c>
      <c r="B154" s="55" t="s">
        <v>636</v>
      </c>
      <c r="C154" s="56">
        <v>290</v>
      </c>
      <c r="D154" s="57">
        <v>738</v>
      </c>
      <c r="E154" s="57">
        <f>SUM(E149:E153)</f>
        <v>904</v>
      </c>
      <c r="F154" s="58">
        <f t="shared" si="14"/>
        <v>1.2249322493224932</v>
      </c>
      <c r="G154" s="59">
        <f t="shared" si="15"/>
        <v>1</v>
      </c>
    </row>
    <row r="155" spans="1:7" ht="30">
      <c r="A155" s="55" t="s">
        <v>153</v>
      </c>
      <c r="B155" s="55" t="s">
        <v>637</v>
      </c>
      <c r="C155" s="56">
        <v>71</v>
      </c>
      <c r="D155" s="57">
        <v>195</v>
      </c>
      <c r="E155" s="57">
        <v>102</v>
      </c>
      <c r="F155" s="58">
        <f t="shared" si="14"/>
        <v>0.52307692307692311</v>
      </c>
      <c r="G155" s="59">
        <f t="shared" si="15"/>
        <v>0.52307692307692311</v>
      </c>
    </row>
    <row r="156" spans="1:7" ht="30">
      <c r="A156" s="55" t="s">
        <v>149</v>
      </c>
      <c r="B156" s="55" t="s">
        <v>638</v>
      </c>
      <c r="C156" s="56">
        <v>53</v>
      </c>
      <c r="D156" s="57">
        <v>91</v>
      </c>
      <c r="E156" s="57">
        <v>22</v>
      </c>
      <c r="F156" s="58">
        <f t="shared" si="14"/>
        <v>0.24175824175824176</v>
      </c>
      <c r="G156" s="59">
        <f t="shared" si="15"/>
        <v>0.24175824175824176</v>
      </c>
    </row>
    <row r="157" spans="1:7" ht="45">
      <c r="A157" s="55" t="s">
        <v>152</v>
      </c>
      <c r="B157" s="55" t="s">
        <v>639</v>
      </c>
      <c r="C157" s="56">
        <v>2</v>
      </c>
      <c r="D157" s="57">
        <v>29</v>
      </c>
      <c r="E157" s="57">
        <v>7</v>
      </c>
      <c r="F157" s="58">
        <f t="shared" si="14"/>
        <v>0.2413793103448276</v>
      </c>
      <c r="G157" s="59">
        <f t="shared" si="15"/>
        <v>0.2413793103448276</v>
      </c>
    </row>
    <row r="158" spans="1:7" ht="30">
      <c r="A158" s="55" t="s">
        <v>151</v>
      </c>
      <c r="B158" s="55" t="s">
        <v>640</v>
      </c>
      <c r="C158" s="56">
        <v>57</v>
      </c>
      <c r="D158" s="57">
        <v>124</v>
      </c>
      <c r="E158" s="57">
        <v>137</v>
      </c>
      <c r="F158" s="58">
        <f t="shared" si="14"/>
        <v>1.1048387096774193</v>
      </c>
      <c r="G158" s="59">
        <f t="shared" si="15"/>
        <v>1</v>
      </c>
    </row>
    <row r="159" spans="1:7" ht="30">
      <c r="A159" s="55" t="s">
        <v>150</v>
      </c>
      <c r="B159" s="55" t="s">
        <v>641</v>
      </c>
      <c r="C159" s="56">
        <v>107</v>
      </c>
      <c r="D159" s="57">
        <v>299</v>
      </c>
      <c r="E159" s="57">
        <v>200</v>
      </c>
      <c r="F159" s="58">
        <f t="shared" si="14"/>
        <v>0.66889632107023411</v>
      </c>
      <c r="G159" s="59">
        <f t="shared" si="15"/>
        <v>0.66889632107023411</v>
      </c>
    </row>
    <row r="160" spans="1:7">
      <c r="A160" s="55" t="s">
        <v>440</v>
      </c>
      <c r="B160" s="55" t="s">
        <v>642</v>
      </c>
      <c r="C160" s="56">
        <v>614</v>
      </c>
      <c r="D160" s="57">
        <v>1841</v>
      </c>
      <c r="E160" s="57">
        <f>SUM(E157:E159)</f>
        <v>344</v>
      </c>
      <c r="F160" s="58">
        <f t="shared" si="14"/>
        <v>0.1868549701249321</v>
      </c>
      <c r="G160" s="59">
        <f t="shared" si="15"/>
        <v>0.1868549701249321</v>
      </c>
    </row>
    <row r="161" spans="1:7" ht="30">
      <c r="A161" s="55" t="s">
        <v>154</v>
      </c>
      <c r="B161" s="55" t="s">
        <v>643</v>
      </c>
      <c r="C161" s="56">
        <v>241</v>
      </c>
      <c r="D161" s="57">
        <v>552</v>
      </c>
      <c r="E161" s="57">
        <v>141</v>
      </c>
      <c r="F161" s="58">
        <f t="shared" si="14"/>
        <v>0.25543478260869568</v>
      </c>
      <c r="G161" s="59">
        <f t="shared" si="15"/>
        <v>0.25543478260869568</v>
      </c>
    </row>
    <row r="162" spans="1:7" ht="30">
      <c r="A162" s="55" t="s">
        <v>156</v>
      </c>
      <c r="B162" s="55" t="s">
        <v>644</v>
      </c>
      <c r="C162" s="56">
        <v>186</v>
      </c>
      <c r="D162" s="57">
        <v>339</v>
      </c>
      <c r="E162" s="57">
        <v>122</v>
      </c>
      <c r="F162" s="58">
        <f t="shared" si="14"/>
        <v>0.35988200589970504</v>
      </c>
      <c r="G162" s="59">
        <f t="shared" si="15"/>
        <v>0.35988200589970504</v>
      </c>
    </row>
    <row r="163" spans="1:7" ht="30">
      <c r="A163" s="55" t="s">
        <v>155</v>
      </c>
      <c r="B163" s="55" t="s">
        <v>645</v>
      </c>
      <c r="C163" s="56">
        <v>187</v>
      </c>
      <c r="D163" s="57">
        <v>950</v>
      </c>
      <c r="E163" s="57">
        <v>363</v>
      </c>
      <c r="F163" s="58">
        <f t="shared" si="14"/>
        <v>0.38210526315789473</v>
      </c>
      <c r="G163" s="59">
        <f t="shared" si="15"/>
        <v>0.38210526315789473</v>
      </c>
    </row>
    <row r="164" spans="1:7" ht="30">
      <c r="A164" s="55" t="s">
        <v>164</v>
      </c>
      <c r="B164" s="55" t="s">
        <v>646</v>
      </c>
      <c r="C164" s="56">
        <v>28</v>
      </c>
      <c r="D164" s="57">
        <v>135</v>
      </c>
      <c r="E164" s="57">
        <v>153</v>
      </c>
      <c r="F164" s="58">
        <f t="shared" si="14"/>
        <v>1.1333333333333333</v>
      </c>
      <c r="G164" s="59">
        <f t="shared" si="15"/>
        <v>1</v>
      </c>
    </row>
    <row r="165" spans="1:7">
      <c r="A165" s="55" t="s">
        <v>161</v>
      </c>
      <c r="B165" s="55" t="s">
        <v>647</v>
      </c>
      <c r="C165" s="56">
        <v>32</v>
      </c>
      <c r="D165" s="57">
        <v>309</v>
      </c>
      <c r="E165" s="57">
        <v>73</v>
      </c>
      <c r="F165" s="58">
        <f t="shared" si="14"/>
        <v>0.23624595469255663</v>
      </c>
      <c r="G165" s="59">
        <f t="shared" si="15"/>
        <v>0.23624595469255663</v>
      </c>
    </row>
    <row r="166" spans="1:7" ht="30">
      <c r="A166" s="55" t="s">
        <v>165</v>
      </c>
      <c r="B166" s="55" t="s">
        <v>648</v>
      </c>
      <c r="C166" s="56">
        <v>6</v>
      </c>
      <c r="D166" s="57">
        <v>106</v>
      </c>
      <c r="E166" s="57">
        <v>0</v>
      </c>
      <c r="F166" s="58">
        <f t="shared" si="14"/>
        <v>0</v>
      </c>
      <c r="G166" s="59">
        <f t="shared" si="15"/>
        <v>0</v>
      </c>
    </row>
    <row r="167" spans="1:7">
      <c r="A167" s="55" t="s">
        <v>157</v>
      </c>
      <c r="B167" s="55" t="s">
        <v>649</v>
      </c>
      <c r="C167" s="56">
        <v>43</v>
      </c>
      <c r="D167" s="57">
        <v>92</v>
      </c>
      <c r="E167" s="57">
        <v>56</v>
      </c>
      <c r="F167" s="58">
        <f t="shared" si="14"/>
        <v>0.60869565217391308</v>
      </c>
      <c r="G167" s="59">
        <f t="shared" si="15"/>
        <v>0.60869565217391308</v>
      </c>
    </row>
    <row r="168" spans="1:7" ht="45">
      <c r="A168" s="55" t="s">
        <v>158</v>
      </c>
      <c r="B168" s="55" t="s">
        <v>650</v>
      </c>
      <c r="C168" s="56">
        <v>5</v>
      </c>
      <c r="D168" s="57">
        <v>44</v>
      </c>
      <c r="E168" s="57">
        <v>0</v>
      </c>
      <c r="F168" s="58">
        <f t="shared" si="14"/>
        <v>0</v>
      </c>
      <c r="G168" s="59">
        <f t="shared" si="15"/>
        <v>0</v>
      </c>
    </row>
    <row r="169" spans="1:7">
      <c r="A169" s="55" t="s">
        <v>441</v>
      </c>
      <c r="B169" s="55" t="s">
        <v>651</v>
      </c>
      <c r="C169" s="56">
        <v>743</v>
      </c>
      <c r="D169" s="57">
        <v>2997</v>
      </c>
      <c r="E169" s="57">
        <f>SUM(E160:E168)</f>
        <v>1252</v>
      </c>
      <c r="F169" s="58">
        <f t="shared" si="14"/>
        <v>0.41775108441775111</v>
      </c>
      <c r="G169" s="59">
        <f t="shared" si="15"/>
        <v>0.41775108441775111</v>
      </c>
    </row>
    <row r="170" spans="1:7" ht="30">
      <c r="A170" s="55" t="s">
        <v>162</v>
      </c>
      <c r="B170" s="55" t="s">
        <v>652</v>
      </c>
      <c r="C170" s="56">
        <v>15</v>
      </c>
      <c r="D170" s="57">
        <v>53</v>
      </c>
      <c r="E170" s="57">
        <v>55</v>
      </c>
      <c r="F170" s="58">
        <f t="shared" si="14"/>
        <v>1.0377358490566038</v>
      </c>
      <c r="G170" s="59">
        <f t="shared" si="15"/>
        <v>1</v>
      </c>
    </row>
    <row r="171" spans="1:7" ht="30">
      <c r="A171" s="55" t="s">
        <v>160</v>
      </c>
      <c r="B171" s="55" t="s">
        <v>653</v>
      </c>
      <c r="C171" s="56">
        <v>465</v>
      </c>
      <c r="D171" s="57">
        <v>1666</v>
      </c>
      <c r="E171" s="57">
        <v>960</v>
      </c>
      <c r="F171" s="58">
        <f t="shared" si="14"/>
        <v>0.57623049219687872</v>
      </c>
      <c r="G171" s="59">
        <f t="shared" si="15"/>
        <v>0.57623049219687872</v>
      </c>
    </row>
    <row r="172" spans="1:7" ht="45">
      <c r="A172" s="55" t="s">
        <v>159</v>
      </c>
      <c r="B172" s="55" t="s">
        <v>654</v>
      </c>
      <c r="C172" s="56">
        <v>119</v>
      </c>
      <c r="D172" s="57">
        <v>444</v>
      </c>
      <c r="E172" s="57">
        <v>122</v>
      </c>
      <c r="F172" s="58">
        <f t="shared" si="14"/>
        <v>0.2747747747747748</v>
      </c>
      <c r="G172" s="59">
        <f t="shared" si="15"/>
        <v>0.2747747747747748</v>
      </c>
    </row>
    <row r="173" spans="1:7" ht="30">
      <c r="A173" s="55" t="s">
        <v>163</v>
      </c>
      <c r="B173" s="55" t="s">
        <v>655</v>
      </c>
      <c r="C173" s="56">
        <v>30</v>
      </c>
      <c r="D173" s="57">
        <v>148</v>
      </c>
      <c r="E173" s="57">
        <v>108</v>
      </c>
      <c r="F173" s="58">
        <f t="shared" si="14"/>
        <v>0.72972972972972971</v>
      </c>
      <c r="G173" s="59">
        <f t="shared" si="15"/>
        <v>0.72972972972972971</v>
      </c>
    </row>
    <row r="174" spans="1:7" ht="45">
      <c r="A174" s="55" t="s">
        <v>182</v>
      </c>
      <c r="B174" s="55" t="s">
        <v>656</v>
      </c>
      <c r="C174" s="56">
        <v>13</v>
      </c>
      <c r="D174" s="57">
        <v>54</v>
      </c>
      <c r="E174" s="57">
        <v>20</v>
      </c>
      <c r="F174" s="58">
        <f t="shared" si="14"/>
        <v>0.37037037037037035</v>
      </c>
      <c r="G174" s="59">
        <f t="shared" si="15"/>
        <v>0.37037037037037035</v>
      </c>
    </row>
    <row r="175" spans="1:7">
      <c r="A175" s="55" t="s">
        <v>166</v>
      </c>
      <c r="B175" s="55" t="s">
        <v>657</v>
      </c>
      <c r="C175" s="56">
        <v>568</v>
      </c>
      <c r="D175" s="57">
        <v>4304</v>
      </c>
      <c r="E175" s="57">
        <v>2818</v>
      </c>
      <c r="F175" s="58">
        <f t="shared" si="14"/>
        <v>0.65473977695167285</v>
      </c>
      <c r="G175" s="59">
        <f t="shared" si="15"/>
        <v>0.65473977695167285</v>
      </c>
    </row>
    <row r="176" spans="1:7" ht="30">
      <c r="A176" s="55" t="s">
        <v>183</v>
      </c>
      <c r="B176" s="55" t="s">
        <v>658</v>
      </c>
      <c r="C176" s="56">
        <v>67</v>
      </c>
      <c r="D176" s="57">
        <v>74</v>
      </c>
      <c r="E176" s="57">
        <v>76</v>
      </c>
      <c r="F176" s="58">
        <f t="shared" si="14"/>
        <v>1.027027027027027</v>
      </c>
      <c r="G176" s="59">
        <f t="shared" si="15"/>
        <v>1</v>
      </c>
    </row>
    <row r="177" spans="1:7" ht="30">
      <c r="A177" s="55" t="s">
        <v>181</v>
      </c>
      <c r="B177" s="55" t="s">
        <v>659</v>
      </c>
      <c r="C177" s="56">
        <v>47</v>
      </c>
      <c r="D177" s="57">
        <v>155</v>
      </c>
      <c r="E177" s="57">
        <v>155</v>
      </c>
      <c r="F177" s="58">
        <f t="shared" si="14"/>
        <v>1</v>
      </c>
      <c r="G177" s="59">
        <f t="shared" si="15"/>
        <v>1</v>
      </c>
    </row>
    <row r="178" spans="1:7">
      <c r="A178" s="55" t="s">
        <v>174</v>
      </c>
      <c r="B178" s="55" t="s">
        <v>660</v>
      </c>
      <c r="C178" s="56">
        <v>121</v>
      </c>
      <c r="D178" s="57">
        <v>438</v>
      </c>
      <c r="E178" s="57">
        <v>134</v>
      </c>
      <c r="F178" s="58">
        <f t="shared" si="14"/>
        <v>0.30593607305936071</v>
      </c>
      <c r="G178" s="59">
        <f t="shared" si="15"/>
        <v>0.30593607305936071</v>
      </c>
    </row>
    <row r="179" spans="1:7">
      <c r="A179" s="55" t="s">
        <v>168</v>
      </c>
      <c r="B179" s="55" t="s">
        <v>661</v>
      </c>
      <c r="C179" s="56">
        <v>79</v>
      </c>
      <c r="D179" s="57">
        <v>257</v>
      </c>
      <c r="E179" s="57">
        <v>75</v>
      </c>
      <c r="F179" s="58">
        <f t="shared" si="14"/>
        <v>0.29182879377431908</v>
      </c>
      <c r="G179" s="59">
        <f t="shared" si="15"/>
        <v>0.29182879377431908</v>
      </c>
    </row>
    <row r="180" spans="1:7">
      <c r="A180" s="55" t="s">
        <v>178</v>
      </c>
      <c r="B180" s="55" t="s">
        <v>662</v>
      </c>
      <c r="C180" s="56">
        <v>58</v>
      </c>
      <c r="D180" s="57">
        <v>78</v>
      </c>
      <c r="E180" s="57">
        <v>58</v>
      </c>
      <c r="F180" s="58">
        <f t="shared" si="14"/>
        <v>0.74358974358974361</v>
      </c>
      <c r="G180" s="59">
        <f t="shared" si="15"/>
        <v>0.74358974358974361</v>
      </c>
    </row>
    <row r="181" spans="1:7" ht="45">
      <c r="A181" s="55" t="s">
        <v>175</v>
      </c>
      <c r="B181" s="55" t="s">
        <v>663</v>
      </c>
      <c r="C181" s="56">
        <v>162</v>
      </c>
      <c r="D181" s="57">
        <v>287</v>
      </c>
      <c r="E181" s="57">
        <v>100</v>
      </c>
      <c r="F181" s="58">
        <f t="shared" ref="F181:F212" si="16">E181/D181</f>
        <v>0.34843205574912894</v>
      </c>
      <c r="G181" s="59">
        <f t="shared" ref="G181:G212" si="17">IF(F181&gt;1,1,F181)</f>
        <v>0.34843205574912894</v>
      </c>
    </row>
    <row r="182" spans="1:7">
      <c r="A182" s="55" t="s">
        <v>173</v>
      </c>
      <c r="B182" s="55" t="s">
        <v>664</v>
      </c>
      <c r="C182" s="56">
        <v>45</v>
      </c>
      <c r="D182" s="57">
        <v>36</v>
      </c>
      <c r="E182" s="57">
        <v>36</v>
      </c>
      <c r="F182" s="58">
        <f t="shared" si="16"/>
        <v>1</v>
      </c>
      <c r="G182" s="59">
        <f t="shared" si="17"/>
        <v>1</v>
      </c>
    </row>
    <row r="183" spans="1:7">
      <c r="A183" s="55" t="s">
        <v>167</v>
      </c>
      <c r="B183" s="55" t="s">
        <v>665</v>
      </c>
      <c r="C183" s="56">
        <v>6</v>
      </c>
      <c r="D183" s="57">
        <v>190</v>
      </c>
      <c r="E183" s="57">
        <v>91</v>
      </c>
      <c r="F183" s="58">
        <f t="shared" si="16"/>
        <v>0.47894736842105262</v>
      </c>
      <c r="G183" s="59">
        <f t="shared" si="17"/>
        <v>0.47894736842105262</v>
      </c>
    </row>
    <row r="184" spans="1:7">
      <c r="A184" s="55" t="s">
        <v>177</v>
      </c>
      <c r="B184" s="55" t="s">
        <v>666</v>
      </c>
      <c r="C184" s="56">
        <v>12</v>
      </c>
      <c r="D184" s="57">
        <v>53</v>
      </c>
      <c r="E184" s="57">
        <v>50</v>
      </c>
      <c r="F184" s="58">
        <f t="shared" si="16"/>
        <v>0.94339622641509435</v>
      </c>
      <c r="G184" s="59">
        <f t="shared" si="17"/>
        <v>0.94339622641509435</v>
      </c>
    </row>
    <row r="185" spans="1:7">
      <c r="A185" s="55" t="s">
        <v>442</v>
      </c>
      <c r="B185" s="55" t="s">
        <v>667</v>
      </c>
      <c r="C185" s="56">
        <v>1590</v>
      </c>
      <c r="D185" s="57">
        <v>8315</v>
      </c>
      <c r="E185" s="57">
        <f>SUM(E167:E184)</f>
        <v>6166</v>
      </c>
      <c r="F185" s="58">
        <f t="shared" si="16"/>
        <v>0.74155141310883943</v>
      </c>
      <c r="G185" s="59">
        <f t="shared" si="17"/>
        <v>0.74155141310883943</v>
      </c>
    </row>
    <row r="186" spans="1:7" ht="30">
      <c r="A186" s="55" t="s">
        <v>179</v>
      </c>
      <c r="B186" s="55" t="s">
        <v>668</v>
      </c>
      <c r="C186" s="56">
        <v>95</v>
      </c>
      <c r="D186" s="57">
        <v>528</v>
      </c>
      <c r="E186" s="57">
        <v>240</v>
      </c>
      <c r="F186" s="58">
        <f t="shared" si="16"/>
        <v>0.45454545454545453</v>
      </c>
      <c r="G186" s="59">
        <f t="shared" si="17"/>
        <v>0.45454545454545453</v>
      </c>
    </row>
    <row r="187" spans="1:7">
      <c r="A187" s="55" t="s">
        <v>170</v>
      </c>
      <c r="B187" s="55" t="s">
        <v>669</v>
      </c>
      <c r="C187" s="56">
        <v>11</v>
      </c>
      <c r="D187" s="57">
        <v>75</v>
      </c>
      <c r="E187" s="57">
        <v>139</v>
      </c>
      <c r="F187" s="58">
        <f t="shared" si="16"/>
        <v>1.8533333333333333</v>
      </c>
      <c r="G187" s="59">
        <f t="shared" si="17"/>
        <v>1</v>
      </c>
    </row>
    <row r="188" spans="1:7" ht="30">
      <c r="A188" s="55" t="s">
        <v>172</v>
      </c>
      <c r="B188" s="55" t="s">
        <v>670</v>
      </c>
      <c r="C188" s="56">
        <v>112</v>
      </c>
      <c r="D188" s="57">
        <v>356</v>
      </c>
      <c r="E188" s="57">
        <v>275</v>
      </c>
      <c r="F188" s="58">
        <f t="shared" si="16"/>
        <v>0.77247191011235961</v>
      </c>
      <c r="G188" s="59">
        <f t="shared" si="17"/>
        <v>0.77247191011235961</v>
      </c>
    </row>
    <row r="189" spans="1:7" ht="30">
      <c r="A189" s="55" t="s">
        <v>176</v>
      </c>
      <c r="B189" s="55" t="s">
        <v>671</v>
      </c>
      <c r="C189" s="56">
        <v>33</v>
      </c>
      <c r="D189" s="57">
        <v>185</v>
      </c>
      <c r="E189" s="57">
        <v>98</v>
      </c>
      <c r="F189" s="58">
        <f t="shared" si="16"/>
        <v>0.52972972972972976</v>
      </c>
      <c r="G189" s="59">
        <f t="shared" si="17"/>
        <v>0.52972972972972976</v>
      </c>
    </row>
    <row r="190" spans="1:7">
      <c r="A190" s="55" t="s">
        <v>180</v>
      </c>
      <c r="B190" s="55" t="s">
        <v>672</v>
      </c>
      <c r="C190" s="56">
        <v>25</v>
      </c>
      <c r="D190" s="57">
        <v>89</v>
      </c>
      <c r="E190" s="57">
        <v>39</v>
      </c>
      <c r="F190" s="58">
        <f t="shared" si="16"/>
        <v>0.43820224719101125</v>
      </c>
      <c r="G190" s="59">
        <f t="shared" si="17"/>
        <v>0.43820224719101125</v>
      </c>
    </row>
    <row r="191" spans="1:7">
      <c r="A191" s="55" t="s">
        <v>169</v>
      </c>
      <c r="B191" s="55" t="s">
        <v>673</v>
      </c>
      <c r="C191" s="56">
        <v>83</v>
      </c>
      <c r="D191" s="57">
        <v>522</v>
      </c>
      <c r="E191" s="57">
        <v>536</v>
      </c>
      <c r="F191" s="58">
        <f t="shared" si="16"/>
        <v>1.0268199233716475</v>
      </c>
      <c r="G191" s="59">
        <f t="shared" si="17"/>
        <v>1</v>
      </c>
    </row>
    <row r="192" spans="1:7" ht="30">
      <c r="A192" s="55" t="s">
        <v>171</v>
      </c>
      <c r="B192" s="55" t="s">
        <v>674</v>
      </c>
      <c r="C192" s="56">
        <v>53</v>
      </c>
      <c r="D192" s="57">
        <v>634</v>
      </c>
      <c r="E192" s="57">
        <v>159</v>
      </c>
      <c r="F192" s="58">
        <f t="shared" si="16"/>
        <v>0.25078864353312302</v>
      </c>
      <c r="G192" s="59">
        <f t="shared" si="17"/>
        <v>0.25078864353312302</v>
      </c>
    </row>
    <row r="193" spans="1:7" ht="30">
      <c r="A193" s="55" t="s">
        <v>187</v>
      </c>
      <c r="B193" s="55" t="s">
        <v>675</v>
      </c>
      <c r="C193" s="56">
        <v>69</v>
      </c>
      <c r="D193" s="57">
        <v>99</v>
      </c>
      <c r="E193" s="57">
        <v>70</v>
      </c>
      <c r="F193" s="58">
        <f t="shared" si="16"/>
        <v>0.70707070707070707</v>
      </c>
      <c r="G193" s="59">
        <f t="shared" si="17"/>
        <v>0.70707070707070707</v>
      </c>
    </row>
    <row r="194" spans="1:7">
      <c r="A194" s="55" t="s">
        <v>185</v>
      </c>
      <c r="B194" s="55" t="s">
        <v>676</v>
      </c>
      <c r="C194" s="56">
        <v>475</v>
      </c>
      <c r="D194" s="57">
        <v>1743</v>
      </c>
      <c r="E194" s="57">
        <v>217</v>
      </c>
      <c r="F194" s="58">
        <f t="shared" si="16"/>
        <v>0.12449799196787148</v>
      </c>
      <c r="G194" s="59">
        <f t="shared" si="17"/>
        <v>0.12449799196787148</v>
      </c>
    </row>
    <row r="195" spans="1:7">
      <c r="A195" s="55" t="s">
        <v>189</v>
      </c>
      <c r="B195" s="55" t="s">
        <v>677</v>
      </c>
      <c r="C195" s="56">
        <v>105</v>
      </c>
      <c r="D195" s="57">
        <v>236</v>
      </c>
      <c r="E195" s="57">
        <v>84</v>
      </c>
      <c r="F195" s="58">
        <f t="shared" si="16"/>
        <v>0.3559322033898305</v>
      </c>
      <c r="G195" s="59">
        <f t="shared" si="17"/>
        <v>0.3559322033898305</v>
      </c>
    </row>
    <row r="196" spans="1:7">
      <c r="A196" s="55" t="s">
        <v>190</v>
      </c>
      <c r="B196" s="55" t="s">
        <v>678</v>
      </c>
      <c r="C196" s="56">
        <v>22</v>
      </c>
      <c r="D196" s="57">
        <v>23</v>
      </c>
      <c r="E196" s="57">
        <v>24</v>
      </c>
      <c r="F196" s="58">
        <f t="shared" si="16"/>
        <v>1.0434782608695652</v>
      </c>
      <c r="G196" s="59">
        <f t="shared" si="17"/>
        <v>1</v>
      </c>
    </row>
    <row r="197" spans="1:7">
      <c r="A197" s="55" t="s">
        <v>191</v>
      </c>
      <c r="B197" s="55" t="s">
        <v>679</v>
      </c>
      <c r="C197" s="56">
        <v>42</v>
      </c>
      <c r="D197" s="57">
        <v>96</v>
      </c>
      <c r="E197" s="57">
        <v>12</v>
      </c>
      <c r="F197" s="58">
        <f t="shared" si="16"/>
        <v>0.125</v>
      </c>
      <c r="G197" s="59">
        <f t="shared" si="17"/>
        <v>0.125</v>
      </c>
    </row>
    <row r="198" spans="1:7" ht="30">
      <c r="A198" s="55" t="s">
        <v>192</v>
      </c>
      <c r="B198" s="55" t="s">
        <v>680</v>
      </c>
      <c r="C198" s="56">
        <v>353</v>
      </c>
      <c r="D198" s="57">
        <v>55</v>
      </c>
      <c r="E198" s="57">
        <v>68</v>
      </c>
      <c r="F198" s="58">
        <f t="shared" si="16"/>
        <v>1.2363636363636363</v>
      </c>
      <c r="G198" s="59">
        <f t="shared" si="17"/>
        <v>1</v>
      </c>
    </row>
    <row r="199" spans="1:7" ht="30">
      <c r="A199" s="55" t="s">
        <v>184</v>
      </c>
      <c r="B199" s="55" t="s">
        <v>681</v>
      </c>
      <c r="C199" s="56">
        <v>5</v>
      </c>
      <c r="D199" s="57">
        <v>46</v>
      </c>
      <c r="E199" s="57">
        <v>16</v>
      </c>
      <c r="F199" s="58">
        <f t="shared" si="16"/>
        <v>0.34782608695652173</v>
      </c>
      <c r="G199" s="59">
        <f t="shared" si="17"/>
        <v>0.34782608695652173</v>
      </c>
    </row>
    <row r="200" spans="1:7" ht="30">
      <c r="A200" s="55" t="s">
        <v>193</v>
      </c>
      <c r="B200" s="55" t="s">
        <v>682</v>
      </c>
      <c r="C200" s="56">
        <v>90</v>
      </c>
      <c r="D200" s="57">
        <v>40</v>
      </c>
      <c r="E200" s="57">
        <v>16</v>
      </c>
      <c r="F200" s="58">
        <f t="shared" si="16"/>
        <v>0.4</v>
      </c>
      <c r="G200" s="59">
        <f t="shared" si="17"/>
        <v>0.4</v>
      </c>
    </row>
    <row r="201" spans="1:7">
      <c r="A201" s="55" t="s">
        <v>194</v>
      </c>
      <c r="B201" s="55" t="s">
        <v>683</v>
      </c>
      <c r="C201" s="56">
        <v>0</v>
      </c>
      <c r="D201" s="57">
        <v>19</v>
      </c>
      <c r="E201" s="57">
        <v>5</v>
      </c>
      <c r="F201" s="58">
        <f t="shared" si="16"/>
        <v>0.26315789473684209</v>
      </c>
      <c r="G201" s="59">
        <f t="shared" si="17"/>
        <v>0.26315789473684209</v>
      </c>
    </row>
    <row r="202" spans="1:7" ht="45">
      <c r="A202" s="55" t="s">
        <v>196</v>
      </c>
      <c r="B202" s="55" t="s">
        <v>684</v>
      </c>
      <c r="C202" s="56">
        <v>8</v>
      </c>
      <c r="D202" s="57">
        <v>88</v>
      </c>
      <c r="E202" s="57">
        <v>13</v>
      </c>
      <c r="F202" s="58">
        <f t="shared" si="16"/>
        <v>0.14772727272727273</v>
      </c>
      <c r="G202" s="59">
        <f t="shared" si="17"/>
        <v>0.14772727272727273</v>
      </c>
    </row>
    <row r="203" spans="1:7">
      <c r="A203" s="55" t="s">
        <v>186</v>
      </c>
      <c r="B203" s="55" t="s">
        <v>685</v>
      </c>
      <c r="C203" s="56">
        <v>39</v>
      </c>
      <c r="D203" s="57">
        <v>31</v>
      </c>
      <c r="E203" s="57">
        <v>9</v>
      </c>
      <c r="F203" s="58">
        <f t="shared" si="16"/>
        <v>0.29032258064516131</v>
      </c>
      <c r="G203" s="59">
        <f t="shared" si="17"/>
        <v>0.29032258064516131</v>
      </c>
    </row>
    <row r="204" spans="1:7">
      <c r="A204" s="55" t="s">
        <v>188</v>
      </c>
      <c r="B204" s="55" t="s">
        <v>686</v>
      </c>
      <c r="C204" s="56">
        <v>42</v>
      </c>
      <c r="D204" s="57">
        <v>38</v>
      </c>
      <c r="E204" s="57">
        <v>22</v>
      </c>
      <c r="F204" s="58">
        <f t="shared" si="16"/>
        <v>0.57894736842105265</v>
      </c>
      <c r="G204" s="59">
        <f t="shared" si="17"/>
        <v>0.57894736842105265</v>
      </c>
    </row>
    <row r="205" spans="1:7">
      <c r="A205" s="55" t="s">
        <v>443</v>
      </c>
      <c r="B205" s="55" t="s">
        <v>687</v>
      </c>
      <c r="C205" s="56">
        <v>1515</v>
      </c>
      <c r="D205" s="57">
        <v>3388</v>
      </c>
      <c r="E205" s="57">
        <f>SUM(E189:E204)</f>
        <v>1388</v>
      </c>
      <c r="F205" s="58">
        <f t="shared" si="16"/>
        <v>0.40968122786304606</v>
      </c>
      <c r="G205" s="59">
        <f t="shared" si="17"/>
        <v>0.40968122786304606</v>
      </c>
    </row>
    <row r="206" spans="1:7" ht="30">
      <c r="A206" s="55" t="s">
        <v>195</v>
      </c>
      <c r="B206" s="55" t="s">
        <v>688</v>
      </c>
      <c r="C206" s="56">
        <v>12</v>
      </c>
      <c r="D206" s="57">
        <v>31</v>
      </c>
      <c r="E206" s="57">
        <v>11</v>
      </c>
      <c r="F206" s="58">
        <f t="shared" si="16"/>
        <v>0.35483870967741937</v>
      </c>
      <c r="G206" s="59">
        <f t="shared" si="17"/>
        <v>0.35483870967741937</v>
      </c>
    </row>
    <row r="207" spans="1:7" ht="30">
      <c r="A207" s="55" t="s">
        <v>199</v>
      </c>
      <c r="B207" s="55" t="s">
        <v>689</v>
      </c>
      <c r="C207" s="56">
        <v>176</v>
      </c>
      <c r="D207" s="57">
        <v>673</v>
      </c>
      <c r="E207" s="57">
        <v>194</v>
      </c>
      <c r="F207" s="58">
        <f t="shared" si="16"/>
        <v>0.28826151560178304</v>
      </c>
      <c r="G207" s="59">
        <f t="shared" si="17"/>
        <v>0.28826151560178304</v>
      </c>
    </row>
    <row r="208" spans="1:7" ht="30">
      <c r="A208" s="55" t="s">
        <v>198</v>
      </c>
      <c r="B208" s="55" t="s">
        <v>690</v>
      </c>
      <c r="C208" s="56">
        <v>47</v>
      </c>
      <c r="D208" s="57">
        <v>81</v>
      </c>
      <c r="E208" s="57">
        <v>42</v>
      </c>
      <c r="F208" s="58">
        <f t="shared" si="16"/>
        <v>0.51851851851851849</v>
      </c>
      <c r="G208" s="59">
        <f t="shared" si="17"/>
        <v>0.51851851851851849</v>
      </c>
    </row>
    <row r="209" spans="1:7" ht="45">
      <c r="A209" s="55" t="s">
        <v>197</v>
      </c>
      <c r="B209" s="55" t="s">
        <v>691</v>
      </c>
      <c r="C209" s="56">
        <v>30</v>
      </c>
      <c r="D209" s="57">
        <v>89</v>
      </c>
      <c r="E209" s="57">
        <v>34</v>
      </c>
      <c r="F209" s="58">
        <f t="shared" si="16"/>
        <v>0.38202247191011235</v>
      </c>
      <c r="G209" s="59">
        <f t="shared" si="17"/>
        <v>0.38202247191011235</v>
      </c>
    </row>
    <row r="210" spans="1:7">
      <c r="A210" s="55" t="s">
        <v>444</v>
      </c>
      <c r="B210" s="55" t="s">
        <v>692</v>
      </c>
      <c r="C210" s="56">
        <v>218</v>
      </c>
      <c r="D210" s="57">
        <v>1382</v>
      </c>
      <c r="E210" s="57">
        <f>SUM(E208:E209)</f>
        <v>76</v>
      </c>
      <c r="F210" s="58">
        <f t="shared" si="16"/>
        <v>5.4992764109985527E-2</v>
      </c>
      <c r="G210" s="59">
        <f t="shared" si="17"/>
        <v>5.4992764109985527E-2</v>
      </c>
    </row>
    <row r="211" spans="1:7" ht="30">
      <c r="A211" s="55" t="s">
        <v>200</v>
      </c>
      <c r="B211" s="55" t="s">
        <v>693</v>
      </c>
      <c r="C211" s="56">
        <v>114</v>
      </c>
      <c r="D211" s="57">
        <v>1047</v>
      </c>
      <c r="E211" s="57">
        <v>170</v>
      </c>
      <c r="F211" s="58">
        <f t="shared" si="16"/>
        <v>0.16236867239732569</v>
      </c>
      <c r="G211" s="59">
        <f t="shared" si="17"/>
        <v>0.16236867239732569</v>
      </c>
    </row>
    <row r="212" spans="1:7">
      <c r="A212" s="55" t="s">
        <v>201</v>
      </c>
      <c r="B212" s="55" t="s">
        <v>694</v>
      </c>
      <c r="C212" s="56">
        <v>104</v>
      </c>
      <c r="D212" s="57">
        <v>335</v>
      </c>
      <c r="E212" s="57">
        <v>96</v>
      </c>
      <c r="F212" s="58">
        <f t="shared" si="16"/>
        <v>0.28656716417910449</v>
      </c>
      <c r="G212" s="59">
        <f t="shared" si="17"/>
        <v>0.28656716417910449</v>
      </c>
    </row>
    <row r="213" spans="1:7" ht="30">
      <c r="A213" s="55" t="s">
        <v>211</v>
      </c>
      <c r="B213" s="55" t="s">
        <v>695</v>
      </c>
      <c r="C213" s="56">
        <v>139</v>
      </c>
      <c r="D213" s="57">
        <v>264</v>
      </c>
      <c r="E213" s="57">
        <v>101</v>
      </c>
      <c r="F213" s="58">
        <f t="shared" ref="F213:F219" si="18">E213/D213</f>
        <v>0.38257575757575757</v>
      </c>
      <c r="G213" s="59">
        <f t="shared" ref="G213:G219" si="19">IF(F213&gt;1,1,F213)</f>
        <v>0.38257575757575757</v>
      </c>
    </row>
    <row r="214" spans="1:7" ht="30">
      <c r="A214" s="55" t="s">
        <v>216</v>
      </c>
      <c r="B214" s="55" t="s">
        <v>696</v>
      </c>
      <c r="C214" s="56">
        <v>33</v>
      </c>
      <c r="D214" s="57">
        <v>279</v>
      </c>
      <c r="E214" s="57">
        <v>0</v>
      </c>
      <c r="F214" s="58">
        <f t="shared" si="18"/>
        <v>0</v>
      </c>
      <c r="G214" s="59">
        <f t="shared" si="19"/>
        <v>0</v>
      </c>
    </row>
    <row r="215" spans="1:7" ht="45">
      <c r="A215" s="55" t="s">
        <v>204</v>
      </c>
      <c r="B215" s="55" t="s">
        <v>697</v>
      </c>
      <c r="C215" s="56">
        <v>23</v>
      </c>
      <c r="D215" s="57">
        <v>131</v>
      </c>
      <c r="E215" s="57">
        <v>56</v>
      </c>
      <c r="F215" s="58">
        <f t="shared" si="18"/>
        <v>0.42748091603053434</v>
      </c>
      <c r="G215" s="59">
        <f t="shared" si="19"/>
        <v>0.42748091603053434</v>
      </c>
    </row>
    <row r="216" spans="1:7">
      <c r="A216" s="55" t="s">
        <v>203</v>
      </c>
      <c r="B216" s="55" t="s">
        <v>698</v>
      </c>
      <c r="C216" s="56">
        <v>316</v>
      </c>
      <c r="D216" s="57">
        <v>1566</v>
      </c>
      <c r="E216" s="57">
        <v>596</v>
      </c>
      <c r="F216" s="58">
        <f t="shared" si="18"/>
        <v>0.38058748403575987</v>
      </c>
      <c r="G216" s="59">
        <f t="shared" si="19"/>
        <v>0.38058748403575987</v>
      </c>
    </row>
    <row r="217" spans="1:7">
      <c r="A217" s="55" t="s">
        <v>222</v>
      </c>
      <c r="B217" s="55" t="s">
        <v>699</v>
      </c>
      <c r="C217" s="56">
        <v>0</v>
      </c>
      <c r="D217" s="57">
        <v>7</v>
      </c>
      <c r="E217" s="57">
        <v>0</v>
      </c>
      <c r="F217" s="58">
        <f t="shared" si="18"/>
        <v>0</v>
      </c>
      <c r="G217" s="59">
        <f t="shared" si="19"/>
        <v>0</v>
      </c>
    </row>
    <row r="218" spans="1:7" ht="30">
      <c r="A218" s="55" t="s">
        <v>207</v>
      </c>
      <c r="B218" s="55" t="s">
        <v>700</v>
      </c>
      <c r="C218" s="56">
        <v>102</v>
      </c>
      <c r="D218" s="57">
        <v>214</v>
      </c>
      <c r="E218" s="57">
        <v>24</v>
      </c>
      <c r="F218" s="58">
        <f t="shared" si="18"/>
        <v>0.11214953271028037</v>
      </c>
      <c r="G218" s="59">
        <f t="shared" si="19"/>
        <v>0.11214953271028037</v>
      </c>
    </row>
    <row r="219" spans="1:7" ht="45">
      <c r="A219" s="55" t="s">
        <v>208</v>
      </c>
      <c r="B219" s="55" t="s">
        <v>701</v>
      </c>
      <c r="C219" s="56">
        <v>73</v>
      </c>
      <c r="D219" s="57">
        <v>615</v>
      </c>
      <c r="E219" s="57">
        <v>277</v>
      </c>
      <c r="F219" s="58">
        <f t="shared" si="18"/>
        <v>0.45040650406504062</v>
      </c>
      <c r="G219" s="59">
        <f t="shared" si="19"/>
        <v>0.45040650406504062</v>
      </c>
    </row>
    <row r="220" spans="1:7" ht="45">
      <c r="A220" s="55" t="s">
        <v>214</v>
      </c>
      <c r="B220" s="55" t="s">
        <v>702</v>
      </c>
      <c r="C220" s="56">
        <v>86</v>
      </c>
      <c r="D220" s="57">
        <v>0</v>
      </c>
      <c r="E220" s="57">
        <v>0</v>
      </c>
      <c r="F220" s="58">
        <v>0</v>
      </c>
      <c r="G220" s="59">
        <v>0</v>
      </c>
    </row>
    <row r="221" spans="1:7" ht="30">
      <c r="A221" s="55" t="s">
        <v>221</v>
      </c>
      <c r="B221" s="55" t="s">
        <v>703</v>
      </c>
      <c r="C221" s="56">
        <v>7</v>
      </c>
      <c r="D221" s="57">
        <v>65</v>
      </c>
      <c r="E221" s="57">
        <v>6</v>
      </c>
      <c r="F221" s="58">
        <f t="shared" ref="F221:F252" si="20">E221/D221</f>
        <v>9.2307692307692313E-2</v>
      </c>
      <c r="G221" s="59">
        <f t="shared" ref="G221:G252" si="21">IF(F221&gt;1,1,F221)</f>
        <v>9.2307692307692313E-2</v>
      </c>
    </row>
    <row r="222" spans="1:7" ht="30">
      <c r="A222" s="55" t="s">
        <v>219</v>
      </c>
      <c r="B222" s="55" t="s">
        <v>704</v>
      </c>
      <c r="C222" s="56">
        <v>13</v>
      </c>
      <c r="D222" s="57">
        <v>17</v>
      </c>
      <c r="E222" s="57">
        <v>0</v>
      </c>
      <c r="F222" s="58">
        <f t="shared" si="20"/>
        <v>0</v>
      </c>
      <c r="G222" s="59">
        <f t="shared" si="21"/>
        <v>0</v>
      </c>
    </row>
    <row r="223" spans="1:7" ht="30">
      <c r="A223" s="55" t="s">
        <v>210</v>
      </c>
      <c r="B223" s="55" t="s">
        <v>705</v>
      </c>
      <c r="C223" s="56">
        <v>51</v>
      </c>
      <c r="D223" s="57">
        <v>268</v>
      </c>
      <c r="E223" s="57">
        <v>126</v>
      </c>
      <c r="F223" s="58">
        <f t="shared" si="20"/>
        <v>0.47014925373134331</v>
      </c>
      <c r="G223" s="59">
        <f t="shared" si="21"/>
        <v>0.47014925373134331</v>
      </c>
    </row>
    <row r="224" spans="1:7">
      <c r="A224" s="55" t="s">
        <v>213</v>
      </c>
      <c r="B224" s="55" t="s">
        <v>706</v>
      </c>
      <c r="C224" s="56">
        <v>6</v>
      </c>
      <c r="D224" s="57">
        <v>11</v>
      </c>
      <c r="E224" s="57">
        <v>8</v>
      </c>
      <c r="F224" s="58">
        <f t="shared" si="20"/>
        <v>0.72727272727272729</v>
      </c>
      <c r="G224" s="59">
        <f t="shared" si="21"/>
        <v>0.72727272727272729</v>
      </c>
    </row>
    <row r="225" spans="1:7">
      <c r="A225" s="55" t="s">
        <v>220</v>
      </c>
      <c r="B225" s="55" t="s">
        <v>707</v>
      </c>
      <c r="C225" s="56">
        <v>11</v>
      </c>
      <c r="D225" s="57">
        <v>10</v>
      </c>
      <c r="E225" s="57">
        <v>5</v>
      </c>
      <c r="F225" s="58">
        <f t="shared" si="20"/>
        <v>0.5</v>
      </c>
      <c r="G225" s="59">
        <f t="shared" si="21"/>
        <v>0.5</v>
      </c>
    </row>
    <row r="226" spans="1:7" ht="30">
      <c r="A226" s="55" t="s">
        <v>215</v>
      </c>
      <c r="B226" s="55" t="s">
        <v>708</v>
      </c>
      <c r="C226" s="56">
        <v>9</v>
      </c>
      <c r="D226" s="57">
        <v>20</v>
      </c>
      <c r="E226" s="57">
        <v>8</v>
      </c>
      <c r="F226" s="58">
        <f t="shared" si="20"/>
        <v>0.4</v>
      </c>
      <c r="G226" s="59">
        <f t="shared" si="21"/>
        <v>0.4</v>
      </c>
    </row>
    <row r="227" spans="1:7">
      <c r="A227" s="55" t="s">
        <v>445</v>
      </c>
      <c r="B227" s="55" t="s">
        <v>709</v>
      </c>
      <c r="C227" s="56">
        <v>1160</v>
      </c>
      <c r="D227" s="57">
        <v>4816</v>
      </c>
      <c r="E227" s="57">
        <f>SUM(E206:E226)</f>
        <v>1830</v>
      </c>
      <c r="F227" s="58">
        <f t="shared" si="20"/>
        <v>0.37998338870431891</v>
      </c>
      <c r="G227" s="59">
        <f t="shared" si="21"/>
        <v>0.37998338870431891</v>
      </c>
    </row>
    <row r="228" spans="1:7" ht="30">
      <c r="A228" s="55" t="s">
        <v>202</v>
      </c>
      <c r="B228" s="55" t="s">
        <v>710</v>
      </c>
      <c r="C228" s="56">
        <v>88</v>
      </c>
      <c r="D228" s="57">
        <v>422</v>
      </c>
      <c r="E228" s="57">
        <v>139</v>
      </c>
      <c r="F228" s="58">
        <f t="shared" si="20"/>
        <v>0.32938388625592419</v>
      </c>
      <c r="G228" s="59">
        <f t="shared" si="21"/>
        <v>0.32938388625592419</v>
      </c>
    </row>
    <row r="229" spans="1:7" ht="30">
      <c r="A229" s="55" t="s">
        <v>217</v>
      </c>
      <c r="B229" s="55" t="s">
        <v>711</v>
      </c>
      <c r="C229" s="56">
        <v>8</v>
      </c>
      <c r="D229" s="57">
        <v>17</v>
      </c>
      <c r="E229" s="57">
        <v>18</v>
      </c>
      <c r="F229" s="58">
        <f t="shared" si="20"/>
        <v>1.0588235294117647</v>
      </c>
      <c r="G229" s="59">
        <f t="shared" si="21"/>
        <v>1</v>
      </c>
    </row>
    <row r="230" spans="1:7" ht="45">
      <c r="A230" s="55" t="s">
        <v>218</v>
      </c>
      <c r="B230" s="55" t="s">
        <v>712</v>
      </c>
      <c r="C230" s="56">
        <v>31</v>
      </c>
      <c r="D230" s="57">
        <v>207</v>
      </c>
      <c r="E230" s="57">
        <v>44</v>
      </c>
      <c r="F230" s="58">
        <f t="shared" si="20"/>
        <v>0.21256038647342995</v>
      </c>
      <c r="G230" s="59">
        <f t="shared" si="21"/>
        <v>0.21256038647342995</v>
      </c>
    </row>
    <row r="231" spans="1:7" ht="30">
      <c r="A231" s="55" t="s">
        <v>206</v>
      </c>
      <c r="B231" s="55" t="s">
        <v>713</v>
      </c>
      <c r="C231" s="56">
        <v>52</v>
      </c>
      <c r="D231" s="57">
        <v>283</v>
      </c>
      <c r="E231" s="57">
        <v>153</v>
      </c>
      <c r="F231" s="58">
        <f t="shared" si="20"/>
        <v>0.54063604240282681</v>
      </c>
      <c r="G231" s="59">
        <f t="shared" si="21"/>
        <v>0.54063604240282681</v>
      </c>
    </row>
    <row r="232" spans="1:7" ht="30">
      <c r="A232" s="55" t="s">
        <v>209</v>
      </c>
      <c r="B232" s="55" t="s">
        <v>714</v>
      </c>
      <c r="C232" s="56">
        <v>48</v>
      </c>
      <c r="D232" s="57">
        <v>167</v>
      </c>
      <c r="E232" s="57">
        <v>61</v>
      </c>
      <c r="F232" s="58">
        <f t="shared" si="20"/>
        <v>0.3652694610778443</v>
      </c>
      <c r="G232" s="59">
        <f t="shared" si="21"/>
        <v>0.3652694610778443</v>
      </c>
    </row>
    <row r="233" spans="1:7" ht="30">
      <c r="A233" s="55" t="s">
        <v>212</v>
      </c>
      <c r="B233" s="55" t="s">
        <v>715</v>
      </c>
      <c r="C233" s="56">
        <v>10</v>
      </c>
      <c r="D233" s="57">
        <v>155</v>
      </c>
      <c r="E233" s="57">
        <v>154</v>
      </c>
      <c r="F233" s="58">
        <f t="shared" si="20"/>
        <v>0.99354838709677418</v>
      </c>
      <c r="G233" s="59">
        <f t="shared" si="21"/>
        <v>0.99354838709677418</v>
      </c>
    </row>
    <row r="234" spans="1:7" ht="45">
      <c r="A234" s="55" t="s">
        <v>205</v>
      </c>
      <c r="B234" s="55" t="s">
        <v>716</v>
      </c>
      <c r="C234" s="56">
        <v>54</v>
      </c>
      <c r="D234" s="57">
        <v>98</v>
      </c>
      <c r="E234" s="57">
        <v>60</v>
      </c>
      <c r="F234" s="58">
        <f t="shared" si="20"/>
        <v>0.61224489795918369</v>
      </c>
      <c r="G234" s="59">
        <f t="shared" si="21"/>
        <v>0.61224489795918369</v>
      </c>
    </row>
    <row r="235" spans="1:7" ht="45">
      <c r="A235" s="55" t="s">
        <v>226</v>
      </c>
      <c r="B235" s="55" t="s">
        <v>717</v>
      </c>
      <c r="C235" s="56">
        <v>42</v>
      </c>
      <c r="D235" s="57">
        <v>237</v>
      </c>
      <c r="E235" s="57">
        <v>101</v>
      </c>
      <c r="F235" s="58">
        <f t="shared" si="20"/>
        <v>0.42616033755274263</v>
      </c>
      <c r="G235" s="59">
        <f t="shared" si="21"/>
        <v>0.42616033755274263</v>
      </c>
    </row>
    <row r="236" spans="1:7" ht="30">
      <c r="A236" s="55" t="s">
        <v>231</v>
      </c>
      <c r="B236" s="55" t="s">
        <v>718</v>
      </c>
      <c r="C236" s="56">
        <v>96</v>
      </c>
      <c r="D236" s="57">
        <v>288</v>
      </c>
      <c r="E236" s="57">
        <v>131</v>
      </c>
      <c r="F236" s="58">
        <f t="shared" si="20"/>
        <v>0.4548611111111111</v>
      </c>
      <c r="G236" s="59">
        <f t="shared" si="21"/>
        <v>0.4548611111111111</v>
      </c>
    </row>
    <row r="237" spans="1:7" ht="45">
      <c r="A237" s="55" t="s">
        <v>223</v>
      </c>
      <c r="B237" s="55" t="s">
        <v>719</v>
      </c>
      <c r="C237" s="56">
        <v>426</v>
      </c>
      <c r="D237" s="57">
        <v>3374</v>
      </c>
      <c r="E237" s="57">
        <v>1723</v>
      </c>
      <c r="F237" s="58">
        <f t="shared" si="20"/>
        <v>0.51066982809721395</v>
      </c>
      <c r="G237" s="59">
        <f t="shared" si="21"/>
        <v>0.51066982809721395</v>
      </c>
    </row>
    <row r="238" spans="1:7">
      <c r="A238" s="55" t="s">
        <v>446</v>
      </c>
      <c r="B238" s="55" t="s">
        <v>720</v>
      </c>
      <c r="C238" s="56">
        <v>885</v>
      </c>
      <c r="D238" s="57">
        <v>5660</v>
      </c>
      <c r="E238" s="57">
        <f>SUM(E228:E237)</f>
        <v>2584</v>
      </c>
      <c r="F238" s="58">
        <f t="shared" si="20"/>
        <v>0.45653710247349821</v>
      </c>
      <c r="G238" s="59">
        <f t="shared" si="21"/>
        <v>0.45653710247349821</v>
      </c>
    </row>
    <row r="239" spans="1:7" ht="30">
      <c r="A239" s="55" t="s">
        <v>230</v>
      </c>
      <c r="B239" s="55" t="s">
        <v>721</v>
      </c>
      <c r="C239" s="56">
        <v>16</v>
      </c>
      <c r="D239" s="57">
        <v>94</v>
      </c>
      <c r="E239" s="57">
        <v>68</v>
      </c>
      <c r="F239" s="58">
        <f t="shared" si="20"/>
        <v>0.72340425531914898</v>
      </c>
      <c r="G239" s="59">
        <f t="shared" si="21"/>
        <v>0.72340425531914898</v>
      </c>
    </row>
    <row r="240" spans="1:7" ht="30">
      <c r="A240" s="55" t="s">
        <v>227</v>
      </c>
      <c r="B240" s="55" t="s">
        <v>722</v>
      </c>
      <c r="C240" s="56">
        <v>7</v>
      </c>
      <c r="D240" s="57">
        <v>69</v>
      </c>
      <c r="E240" s="57">
        <v>47</v>
      </c>
      <c r="F240" s="58">
        <f t="shared" si="20"/>
        <v>0.6811594202898551</v>
      </c>
      <c r="G240" s="59">
        <f t="shared" si="21"/>
        <v>0.6811594202898551</v>
      </c>
    </row>
    <row r="241" spans="1:7" ht="30">
      <c r="A241" s="55" t="s">
        <v>229</v>
      </c>
      <c r="B241" s="55" t="s">
        <v>723</v>
      </c>
      <c r="C241" s="56">
        <v>26</v>
      </c>
      <c r="D241" s="57">
        <v>91</v>
      </c>
      <c r="E241" s="57">
        <v>28</v>
      </c>
      <c r="F241" s="58">
        <f t="shared" si="20"/>
        <v>0.30769230769230771</v>
      </c>
      <c r="G241" s="59">
        <f t="shared" si="21"/>
        <v>0.30769230769230771</v>
      </c>
    </row>
    <row r="242" spans="1:7" ht="30">
      <c r="A242" s="55" t="s">
        <v>225</v>
      </c>
      <c r="B242" s="55" t="s">
        <v>724</v>
      </c>
      <c r="C242" s="56">
        <v>32</v>
      </c>
      <c r="D242" s="57">
        <v>254</v>
      </c>
      <c r="E242" s="57">
        <v>246</v>
      </c>
      <c r="F242" s="58">
        <f t="shared" si="20"/>
        <v>0.96850393700787396</v>
      </c>
      <c r="G242" s="59">
        <f t="shared" si="21"/>
        <v>0.96850393700787396</v>
      </c>
    </row>
    <row r="243" spans="1:7" ht="30">
      <c r="A243" s="55" t="s">
        <v>224</v>
      </c>
      <c r="B243" s="55" t="s">
        <v>725</v>
      </c>
      <c r="C243" s="56">
        <v>198</v>
      </c>
      <c r="D243" s="57">
        <v>1085</v>
      </c>
      <c r="E243" s="57">
        <v>1099</v>
      </c>
      <c r="F243" s="58">
        <f t="shared" si="20"/>
        <v>1.0129032258064516</v>
      </c>
      <c r="G243" s="59">
        <f t="shared" si="21"/>
        <v>1</v>
      </c>
    </row>
    <row r="244" spans="1:7" ht="30">
      <c r="A244" s="55" t="s">
        <v>232</v>
      </c>
      <c r="B244" s="55" t="s">
        <v>726</v>
      </c>
      <c r="C244" s="56">
        <v>2</v>
      </c>
      <c r="D244" s="57">
        <v>35</v>
      </c>
      <c r="E244" s="57">
        <v>45</v>
      </c>
      <c r="F244" s="58">
        <f t="shared" si="20"/>
        <v>1.2857142857142858</v>
      </c>
      <c r="G244" s="59">
        <f t="shared" si="21"/>
        <v>1</v>
      </c>
    </row>
    <row r="245" spans="1:7" ht="30">
      <c r="A245" s="55" t="s">
        <v>228</v>
      </c>
      <c r="B245" s="55" t="s">
        <v>727</v>
      </c>
      <c r="C245" s="56">
        <v>40</v>
      </c>
      <c r="D245" s="57">
        <v>133</v>
      </c>
      <c r="E245" s="57">
        <v>145</v>
      </c>
      <c r="F245" s="58">
        <f t="shared" si="20"/>
        <v>1.0902255639097744</v>
      </c>
      <c r="G245" s="59">
        <f t="shared" si="21"/>
        <v>1</v>
      </c>
    </row>
    <row r="246" spans="1:7" ht="30">
      <c r="A246" s="55" t="s">
        <v>237</v>
      </c>
      <c r="B246" s="55" t="s">
        <v>728</v>
      </c>
      <c r="C246" s="56">
        <v>28</v>
      </c>
      <c r="D246" s="57">
        <v>68</v>
      </c>
      <c r="E246" s="57">
        <v>7</v>
      </c>
      <c r="F246" s="58">
        <f t="shared" si="20"/>
        <v>0.10294117647058823</v>
      </c>
      <c r="G246" s="59">
        <f t="shared" si="21"/>
        <v>0.10294117647058823</v>
      </c>
    </row>
    <row r="247" spans="1:7" ht="60">
      <c r="A247" s="55" t="s">
        <v>239</v>
      </c>
      <c r="B247" s="55" t="s">
        <v>729</v>
      </c>
      <c r="C247" s="56">
        <v>285</v>
      </c>
      <c r="D247" s="57">
        <v>352</v>
      </c>
      <c r="E247" s="57">
        <v>864</v>
      </c>
      <c r="F247" s="58">
        <f t="shared" si="20"/>
        <v>2.4545454545454546</v>
      </c>
      <c r="G247" s="59">
        <f t="shared" si="21"/>
        <v>1</v>
      </c>
    </row>
    <row r="248" spans="1:7">
      <c r="A248" s="55" t="s">
        <v>447</v>
      </c>
      <c r="B248" s="55" t="s">
        <v>730</v>
      </c>
      <c r="C248" s="56">
        <v>735</v>
      </c>
      <c r="D248" s="57">
        <v>1874</v>
      </c>
      <c r="E248" s="57">
        <f>SUM(E240:E247)</f>
        <v>2481</v>
      </c>
      <c r="F248" s="58">
        <f t="shared" si="20"/>
        <v>1.323906083244397</v>
      </c>
      <c r="G248" s="59">
        <f t="shared" si="21"/>
        <v>1</v>
      </c>
    </row>
    <row r="249" spans="1:7" ht="30">
      <c r="A249" s="55" t="s">
        <v>240</v>
      </c>
      <c r="B249" s="55" t="s">
        <v>731</v>
      </c>
      <c r="C249" s="56">
        <v>119</v>
      </c>
      <c r="D249" s="57">
        <v>623</v>
      </c>
      <c r="E249" s="57">
        <v>87</v>
      </c>
      <c r="F249" s="58">
        <f t="shared" si="20"/>
        <v>0.13964686998394862</v>
      </c>
      <c r="G249" s="59">
        <f t="shared" si="21"/>
        <v>0.13964686998394862</v>
      </c>
    </row>
    <row r="250" spans="1:7" ht="45">
      <c r="A250" s="55" t="s">
        <v>236</v>
      </c>
      <c r="B250" s="55" t="s">
        <v>732</v>
      </c>
      <c r="C250" s="56">
        <v>101</v>
      </c>
      <c r="D250" s="57">
        <v>58</v>
      </c>
      <c r="E250" s="57">
        <v>33</v>
      </c>
      <c r="F250" s="58">
        <f t="shared" si="20"/>
        <v>0.56896551724137934</v>
      </c>
      <c r="G250" s="59">
        <f t="shared" si="21"/>
        <v>0.56896551724137934</v>
      </c>
    </row>
    <row r="251" spans="1:7" ht="30">
      <c r="A251" s="55" t="s">
        <v>235</v>
      </c>
      <c r="B251" s="55" t="s">
        <v>733</v>
      </c>
      <c r="C251" s="56">
        <v>37</v>
      </c>
      <c r="D251" s="57">
        <v>32</v>
      </c>
      <c r="E251" s="57">
        <v>4</v>
      </c>
      <c r="F251" s="58">
        <f t="shared" si="20"/>
        <v>0.125</v>
      </c>
      <c r="G251" s="59">
        <f t="shared" si="21"/>
        <v>0.125</v>
      </c>
    </row>
    <row r="252" spans="1:7" ht="45">
      <c r="A252" s="55" t="s">
        <v>238</v>
      </c>
      <c r="B252" s="55" t="s">
        <v>734</v>
      </c>
      <c r="C252" s="56">
        <v>49</v>
      </c>
      <c r="D252" s="57">
        <v>107</v>
      </c>
      <c r="E252" s="57">
        <v>44</v>
      </c>
      <c r="F252" s="58">
        <f t="shared" si="20"/>
        <v>0.41121495327102803</v>
      </c>
      <c r="G252" s="59">
        <f t="shared" si="21"/>
        <v>0.41121495327102803</v>
      </c>
    </row>
    <row r="253" spans="1:7">
      <c r="A253" s="55" t="s">
        <v>233</v>
      </c>
      <c r="B253" s="55" t="s">
        <v>735</v>
      </c>
      <c r="C253" s="56">
        <v>10</v>
      </c>
      <c r="D253" s="57">
        <v>114</v>
      </c>
      <c r="E253" s="57">
        <v>44</v>
      </c>
      <c r="F253" s="58">
        <f t="shared" ref="F253:F284" si="22">E253/D253</f>
        <v>0.38596491228070173</v>
      </c>
      <c r="G253" s="59">
        <f t="shared" ref="G253:G284" si="23">IF(F253&gt;1,1,F253)</f>
        <v>0.38596491228070173</v>
      </c>
    </row>
    <row r="254" spans="1:7">
      <c r="A254" s="55" t="s">
        <v>234</v>
      </c>
      <c r="B254" s="55" t="s">
        <v>736</v>
      </c>
      <c r="C254" s="56">
        <v>106</v>
      </c>
      <c r="D254" s="57">
        <v>520</v>
      </c>
      <c r="E254" s="57">
        <v>313</v>
      </c>
      <c r="F254" s="58">
        <f t="shared" si="22"/>
        <v>0.60192307692307689</v>
      </c>
      <c r="G254" s="59">
        <f t="shared" si="23"/>
        <v>0.60192307692307689</v>
      </c>
    </row>
    <row r="255" spans="1:7" ht="30">
      <c r="A255" s="55" t="s">
        <v>243</v>
      </c>
      <c r="B255" s="55" t="s">
        <v>737</v>
      </c>
      <c r="C255" s="56">
        <v>61</v>
      </c>
      <c r="D255" s="57">
        <v>38</v>
      </c>
      <c r="E255" s="57">
        <v>0</v>
      </c>
      <c r="F255" s="58">
        <f t="shared" si="22"/>
        <v>0</v>
      </c>
      <c r="G255" s="59">
        <f t="shared" si="23"/>
        <v>0</v>
      </c>
    </row>
    <row r="256" spans="1:7" ht="30">
      <c r="A256" s="55" t="s">
        <v>241</v>
      </c>
      <c r="B256" s="55" t="s">
        <v>738</v>
      </c>
      <c r="C256" s="56">
        <v>171</v>
      </c>
      <c r="D256" s="57">
        <v>289</v>
      </c>
      <c r="E256" s="57">
        <v>303</v>
      </c>
      <c r="F256" s="58">
        <f t="shared" si="22"/>
        <v>1.0484429065743945</v>
      </c>
      <c r="G256" s="59">
        <f t="shared" si="23"/>
        <v>1</v>
      </c>
    </row>
    <row r="257" spans="1:7">
      <c r="A257" s="55" t="s">
        <v>448</v>
      </c>
      <c r="B257" s="55" t="s">
        <v>739</v>
      </c>
      <c r="C257" s="56">
        <v>275</v>
      </c>
      <c r="D257" s="57">
        <v>426</v>
      </c>
      <c r="E257" s="57">
        <f>SUM(E254:E256)</f>
        <v>616</v>
      </c>
      <c r="F257" s="58">
        <f t="shared" si="22"/>
        <v>1.4460093896713615</v>
      </c>
      <c r="G257" s="59">
        <f t="shared" si="23"/>
        <v>1</v>
      </c>
    </row>
    <row r="258" spans="1:7" ht="30">
      <c r="A258" s="55" t="s">
        <v>242</v>
      </c>
      <c r="B258" s="55" t="s">
        <v>740</v>
      </c>
      <c r="C258" s="56">
        <v>43</v>
      </c>
      <c r="D258" s="57">
        <v>99</v>
      </c>
      <c r="E258" s="57">
        <v>32</v>
      </c>
      <c r="F258" s="58">
        <f t="shared" si="22"/>
        <v>0.32323232323232326</v>
      </c>
      <c r="G258" s="59">
        <f t="shared" si="23"/>
        <v>0.32323232323232326</v>
      </c>
    </row>
    <row r="259" spans="1:7" ht="30">
      <c r="A259" s="55" t="s">
        <v>244</v>
      </c>
      <c r="B259" s="55" t="s">
        <v>741</v>
      </c>
      <c r="C259" s="56">
        <v>256</v>
      </c>
      <c r="D259" s="57">
        <v>321</v>
      </c>
      <c r="E259" s="57">
        <v>101</v>
      </c>
      <c r="F259" s="58">
        <f t="shared" si="22"/>
        <v>0.31464174454828658</v>
      </c>
      <c r="G259" s="59">
        <f t="shared" si="23"/>
        <v>0.31464174454828658</v>
      </c>
    </row>
    <row r="260" spans="1:7" ht="30">
      <c r="A260" s="55" t="s">
        <v>246</v>
      </c>
      <c r="B260" s="55" t="s">
        <v>742</v>
      </c>
      <c r="C260" s="56">
        <v>47</v>
      </c>
      <c r="D260" s="57">
        <v>564</v>
      </c>
      <c r="E260" s="57">
        <v>371</v>
      </c>
      <c r="F260" s="58">
        <f t="shared" si="22"/>
        <v>0.65780141843971629</v>
      </c>
      <c r="G260" s="59">
        <f t="shared" si="23"/>
        <v>0.65780141843971629</v>
      </c>
    </row>
    <row r="261" spans="1:7" ht="30">
      <c r="A261" s="55" t="s">
        <v>255</v>
      </c>
      <c r="B261" s="55" t="s">
        <v>743</v>
      </c>
      <c r="C261" s="56">
        <v>23</v>
      </c>
      <c r="D261" s="57">
        <v>109</v>
      </c>
      <c r="E261" s="57">
        <v>17</v>
      </c>
      <c r="F261" s="58">
        <f t="shared" si="22"/>
        <v>0.15596330275229359</v>
      </c>
      <c r="G261" s="59">
        <f t="shared" si="23"/>
        <v>0.15596330275229359</v>
      </c>
    </row>
    <row r="262" spans="1:7" ht="30">
      <c r="A262" s="55" t="s">
        <v>250</v>
      </c>
      <c r="B262" s="55" t="s">
        <v>744</v>
      </c>
      <c r="C262" s="56">
        <v>203</v>
      </c>
      <c r="D262" s="57">
        <v>625</v>
      </c>
      <c r="E262" s="57">
        <v>539</v>
      </c>
      <c r="F262" s="58">
        <f t="shared" si="22"/>
        <v>0.86240000000000006</v>
      </c>
      <c r="G262" s="59">
        <f t="shared" si="23"/>
        <v>0.86240000000000006</v>
      </c>
    </row>
    <row r="263" spans="1:7" ht="30">
      <c r="A263" s="55" t="s">
        <v>247</v>
      </c>
      <c r="B263" s="55" t="s">
        <v>745</v>
      </c>
      <c r="C263" s="56">
        <v>102</v>
      </c>
      <c r="D263" s="57">
        <v>141</v>
      </c>
      <c r="E263" s="57">
        <v>0</v>
      </c>
      <c r="F263" s="58">
        <f t="shared" si="22"/>
        <v>0</v>
      </c>
      <c r="G263" s="59">
        <f t="shared" si="23"/>
        <v>0</v>
      </c>
    </row>
    <row r="264" spans="1:7" ht="45">
      <c r="A264" s="55" t="s">
        <v>254</v>
      </c>
      <c r="B264" s="55" t="s">
        <v>746</v>
      </c>
      <c r="C264" s="56">
        <v>101</v>
      </c>
      <c r="D264" s="57">
        <v>78</v>
      </c>
      <c r="E264" s="57">
        <v>6</v>
      </c>
      <c r="F264" s="58">
        <f t="shared" si="22"/>
        <v>7.6923076923076927E-2</v>
      </c>
      <c r="G264" s="59">
        <f t="shared" si="23"/>
        <v>7.6923076923076927E-2</v>
      </c>
    </row>
    <row r="265" spans="1:7" ht="45">
      <c r="A265" s="55" t="s">
        <v>253</v>
      </c>
      <c r="B265" s="55" t="s">
        <v>747</v>
      </c>
      <c r="C265" s="56">
        <v>90</v>
      </c>
      <c r="D265" s="57">
        <v>73</v>
      </c>
      <c r="E265" s="57">
        <v>43</v>
      </c>
      <c r="F265" s="58">
        <f t="shared" si="22"/>
        <v>0.58904109589041098</v>
      </c>
      <c r="G265" s="59">
        <f t="shared" si="23"/>
        <v>0.58904109589041098</v>
      </c>
    </row>
    <row r="266" spans="1:7" ht="30">
      <c r="A266" s="55" t="s">
        <v>249</v>
      </c>
      <c r="B266" s="55" t="s">
        <v>748</v>
      </c>
      <c r="C266" s="56">
        <v>107</v>
      </c>
      <c r="D266" s="57">
        <v>102</v>
      </c>
      <c r="E266" s="57">
        <v>65</v>
      </c>
      <c r="F266" s="58">
        <f t="shared" si="22"/>
        <v>0.63725490196078427</v>
      </c>
      <c r="G266" s="59">
        <f t="shared" si="23"/>
        <v>0.63725490196078427</v>
      </c>
    </row>
    <row r="267" spans="1:7">
      <c r="A267" s="55" t="s">
        <v>449</v>
      </c>
      <c r="B267" s="55" t="s">
        <v>749</v>
      </c>
      <c r="C267" s="56">
        <v>1284</v>
      </c>
      <c r="D267" s="57">
        <v>3198</v>
      </c>
      <c r="E267" s="57">
        <f>SUM(E254:E266)</f>
        <v>2406</v>
      </c>
      <c r="F267" s="58">
        <f t="shared" si="22"/>
        <v>0.75234521575984992</v>
      </c>
      <c r="G267" s="59">
        <f t="shared" si="23"/>
        <v>0.75234521575984992</v>
      </c>
    </row>
    <row r="268" spans="1:7" ht="30">
      <c r="A268" s="55" t="s">
        <v>248</v>
      </c>
      <c r="B268" s="55" t="s">
        <v>750</v>
      </c>
      <c r="C268" s="56">
        <v>353</v>
      </c>
      <c r="D268" s="57">
        <v>545</v>
      </c>
      <c r="E268" s="57">
        <v>258</v>
      </c>
      <c r="F268" s="58">
        <f t="shared" si="22"/>
        <v>0.47339449541284406</v>
      </c>
      <c r="G268" s="59">
        <f t="shared" si="23"/>
        <v>0.47339449541284406</v>
      </c>
    </row>
    <row r="269" spans="1:7" ht="30">
      <c r="A269" s="55" t="s">
        <v>256</v>
      </c>
      <c r="B269" s="55" t="s">
        <v>751</v>
      </c>
      <c r="C269" s="56">
        <v>30</v>
      </c>
      <c r="D269" s="57">
        <v>25</v>
      </c>
      <c r="E269" s="57">
        <v>2</v>
      </c>
      <c r="F269" s="58">
        <f t="shared" si="22"/>
        <v>0.08</v>
      </c>
      <c r="G269" s="59">
        <f t="shared" si="23"/>
        <v>0.08</v>
      </c>
    </row>
    <row r="270" spans="1:7" ht="30">
      <c r="A270" s="55" t="s">
        <v>252</v>
      </c>
      <c r="B270" s="55" t="s">
        <v>752</v>
      </c>
      <c r="C270" s="56">
        <v>68</v>
      </c>
      <c r="D270" s="57">
        <v>555</v>
      </c>
      <c r="E270" s="57">
        <v>121</v>
      </c>
      <c r="F270" s="58">
        <f t="shared" si="22"/>
        <v>0.21801801801801801</v>
      </c>
      <c r="G270" s="59">
        <f t="shared" si="23"/>
        <v>0.21801801801801801</v>
      </c>
    </row>
    <row r="271" spans="1:7" ht="60">
      <c r="A271" s="55" t="s">
        <v>251</v>
      </c>
      <c r="B271" s="55" t="s">
        <v>753</v>
      </c>
      <c r="C271" s="56">
        <v>64</v>
      </c>
      <c r="D271" s="57">
        <v>152</v>
      </c>
      <c r="E271" s="57">
        <v>44</v>
      </c>
      <c r="F271" s="58">
        <f t="shared" si="22"/>
        <v>0.28947368421052633</v>
      </c>
      <c r="G271" s="59">
        <f t="shared" si="23"/>
        <v>0.28947368421052633</v>
      </c>
    </row>
    <row r="272" spans="1:7" ht="30">
      <c r="A272" s="55" t="s">
        <v>245</v>
      </c>
      <c r="B272" s="55" t="s">
        <v>754</v>
      </c>
      <c r="C272" s="56">
        <v>96</v>
      </c>
      <c r="D272" s="57">
        <v>229</v>
      </c>
      <c r="E272" s="57">
        <v>128</v>
      </c>
      <c r="F272" s="58">
        <f t="shared" si="22"/>
        <v>0.55895196506550215</v>
      </c>
      <c r="G272" s="59">
        <f t="shared" si="23"/>
        <v>0.55895196506550215</v>
      </c>
    </row>
    <row r="273" spans="1:7" ht="30">
      <c r="A273" s="55" t="s">
        <v>257</v>
      </c>
      <c r="B273" s="55" t="s">
        <v>755</v>
      </c>
      <c r="C273" s="56">
        <v>111</v>
      </c>
      <c r="D273" s="57">
        <v>446</v>
      </c>
      <c r="E273" s="57">
        <v>109</v>
      </c>
      <c r="F273" s="58">
        <f t="shared" si="22"/>
        <v>0.24439461883408073</v>
      </c>
      <c r="G273" s="59">
        <f t="shared" si="23"/>
        <v>0.24439461883408073</v>
      </c>
    </row>
    <row r="274" spans="1:7">
      <c r="A274" s="55" t="s">
        <v>260</v>
      </c>
      <c r="B274" s="55" t="s">
        <v>756</v>
      </c>
      <c r="C274" s="56">
        <v>95</v>
      </c>
      <c r="D274" s="57">
        <v>72</v>
      </c>
      <c r="E274" s="57">
        <v>22</v>
      </c>
      <c r="F274" s="58">
        <f t="shared" si="22"/>
        <v>0.30555555555555558</v>
      </c>
      <c r="G274" s="59">
        <f t="shared" si="23"/>
        <v>0.30555555555555558</v>
      </c>
    </row>
    <row r="275" spans="1:7">
      <c r="A275" s="55" t="s">
        <v>450</v>
      </c>
      <c r="B275" s="55" t="s">
        <v>757</v>
      </c>
      <c r="C275" s="56">
        <v>365</v>
      </c>
      <c r="D275" s="57">
        <v>608</v>
      </c>
      <c r="E275" s="57">
        <f>SUM(E272:E274)</f>
        <v>259</v>
      </c>
      <c r="F275" s="58">
        <f t="shared" si="22"/>
        <v>0.42598684210526316</v>
      </c>
      <c r="G275" s="59">
        <f t="shared" si="23"/>
        <v>0.42598684210526316</v>
      </c>
    </row>
    <row r="276" spans="1:7" ht="30">
      <c r="A276" s="55" t="s">
        <v>258</v>
      </c>
      <c r="B276" s="55" t="s">
        <v>758</v>
      </c>
      <c r="C276" s="56">
        <v>62</v>
      </c>
      <c r="D276" s="57">
        <v>51</v>
      </c>
      <c r="E276" s="57">
        <v>23</v>
      </c>
      <c r="F276" s="58">
        <f t="shared" si="22"/>
        <v>0.45098039215686275</v>
      </c>
      <c r="G276" s="59">
        <f t="shared" si="23"/>
        <v>0.45098039215686275</v>
      </c>
    </row>
    <row r="277" spans="1:7" ht="30">
      <c r="A277" s="55" t="s">
        <v>259</v>
      </c>
      <c r="B277" s="55" t="s">
        <v>759</v>
      </c>
      <c r="C277" s="56">
        <v>208</v>
      </c>
      <c r="D277" s="57">
        <v>485</v>
      </c>
      <c r="E277" s="57">
        <v>268</v>
      </c>
      <c r="F277" s="58">
        <f t="shared" si="22"/>
        <v>0.5525773195876289</v>
      </c>
      <c r="G277" s="59">
        <f t="shared" si="23"/>
        <v>0.5525773195876289</v>
      </c>
    </row>
    <row r="278" spans="1:7">
      <c r="A278" s="55" t="s">
        <v>262</v>
      </c>
      <c r="B278" s="55" t="s">
        <v>760</v>
      </c>
      <c r="C278" s="56">
        <v>71</v>
      </c>
      <c r="D278" s="57">
        <v>153</v>
      </c>
      <c r="E278" s="57">
        <v>89</v>
      </c>
      <c r="F278" s="58">
        <f t="shared" si="22"/>
        <v>0.5816993464052288</v>
      </c>
      <c r="G278" s="59">
        <f t="shared" si="23"/>
        <v>0.5816993464052288</v>
      </c>
    </row>
    <row r="279" spans="1:7" ht="30">
      <c r="A279" s="55" t="s">
        <v>263</v>
      </c>
      <c r="B279" s="55" t="s">
        <v>761</v>
      </c>
      <c r="C279" s="56">
        <v>75</v>
      </c>
      <c r="D279" s="57">
        <v>176</v>
      </c>
      <c r="E279" s="57">
        <v>44</v>
      </c>
      <c r="F279" s="58">
        <f t="shared" si="22"/>
        <v>0.25</v>
      </c>
      <c r="G279" s="59">
        <f t="shared" si="23"/>
        <v>0.25</v>
      </c>
    </row>
    <row r="280" spans="1:7">
      <c r="A280" s="55" t="s">
        <v>451</v>
      </c>
      <c r="B280" s="55" t="s">
        <v>762</v>
      </c>
      <c r="C280" s="56">
        <v>301</v>
      </c>
      <c r="D280" s="57">
        <v>519</v>
      </c>
      <c r="E280" s="57">
        <f>SUM(E277:E279)</f>
        <v>401</v>
      </c>
      <c r="F280" s="58">
        <f t="shared" si="22"/>
        <v>0.77263969171483626</v>
      </c>
      <c r="G280" s="59">
        <f t="shared" si="23"/>
        <v>0.77263969171483626</v>
      </c>
    </row>
    <row r="281" spans="1:7" ht="30">
      <c r="A281" s="55" t="s">
        <v>261</v>
      </c>
      <c r="B281" s="55" t="s">
        <v>763</v>
      </c>
      <c r="C281" s="56">
        <v>155</v>
      </c>
      <c r="D281" s="57">
        <v>190</v>
      </c>
      <c r="E281" s="57">
        <v>86</v>
      </c>
      <c r="F281" s="58">
        <f t="shared" si="22"/>
        <v>0.45263157894736844</v>
      </c>
      <c r="G281" s="59">
        <f t="shared" si="23"/>
        <v>0.45263157894736844</v>
      </c>
    </row>
    <row r="282" spans="1:7" ht="30">
      <c r="A282" s="55" t="s">
        <v>264</v>
      </c>
      <c r="B282" s="55" t="s">
        <v>764</v>
      </c>
      <c r="C282" s="56">
        <v>138</v>
      </c>
      <c r="D282" s="57">
        <v>74</v>
      </c>
      <c r="E282" s="57">
        <v>51</v>
      </c>
      <c r="F282" s="58">
        <f t="shared" si="22"/>
        <v>0.68918918918918914</v>
      </c>
      <c r="G282" s="59">
        <f t="shared" si="23"/>
        <v>0.68918918918918914</v>
      </c>
    </row>
    <row r="283" spans="1:7">
      <c r="A283" s="55" t="s">
        <v>265</v>
      </c>
      <c r="B283" s="55" t="s">
        <v>765</v>
      </c>
      <c r="C283" s="56">
        <v>32</v>
      </c>
      <c r="D283" s="57">
        <v>350</v>
      </c>
      <c r="E283" s="57">
        <v>123</v>
      </c>
      <c r="F283" s="58">
        <f t="shared" si="22"/>
        <v>0.35142857142857142</v>
      </c>
      <c r="G283" s="59">
        <f t="shared" si="23"/>
        <v>0.35142857142857142</v>
      </c>
    </row>
    <row r="284" spans="1:7">
      <c r="A284" s="55" t="s">
        <v>266</v>
      </c>
      <c r="B284" s="55" t="s">
        <v>766</v>
      </c>
      <c r="C284" s="56">
        <v>103</v>
      </c>
      <c r="D284" s="57">
        <v>57</v>
      </c>
      <c r="E284" s="57">
        <v>24</v>
      </c>
      <c r="F284" s="58">
        <f t="shared" si="22"/>
        <v>0.42105263157894735</v>
      </c>
      <c r="G284" s="59">
        <f t="shared" si="23"/>
        <v>0.42105263157894735</v>
      </c>
    </row>
    <row r="285" spans="1:7" ht="45">
      <c r="A285" s="55" t="s">
        <v>267</v>
      </c>
      <c r="B285" s="55" t="s">
        <v>767</v>
      </c>
      <c r="C285" s="56">
        <v>134</v>
      </c>
      <c r="D285" s="57">
        <v>417</v>
      </c>
      <c r="E285" s="57">
        <v>60</v>
      </c>
      <c r="F285" s="58">
        <f t="shared" ref="F285:F316" si="24">E285/D285</f>
        <v>0.14388489208633093</v>
      </c>
      <c r="G285" s="59">
        <f t="shared" ref="G285:G316" si="25">IF(F285&gt;1,1,F285)</f>
        <v>0.14388489208633093</v>
      </c>
    </row>
    <row r="286" spans="1:7" ht="30">
      <c r="A286" s="55" t="s">
        <v>278</v>
      </c>
      <c r="B286" s="55" t="s">
        <v>768</v>
      </c>
      <c r="C286" s="56">
        <v>44</v>
      </c>
      <c r="D286" s="57">
        <v>233</v>
      </c>
      <c r="E286" s="57">
        <v>48</v>
      </c>
      <c r="F286" s="58">
        <f t="shared" si="24"/>
        <v>0.20600858369098712</v>
      </c>
      <c r="G286" s="59">
        <f t="shared" si="25"/>
        <v>0.20600858369098712</v>
      </c>
    </row>
    <row r="287" spans="1:7" ht="45">
      <c r="A287" s="55" t="s">
        <v>269</v>
      </c>
      <c r="B287" s="55" t="s">
        <v>769</v>
      </c>
      <c r="C287" s="56">
        <v>149</v>
      </c>
      <c r="D287" s="57">
        <v>277</v>
      </c>
      <c r="E287" s="57">
        <v>149</v>
      </c>
      <c r="F287" s="58">
        <f t="shared" si="24"/>
        <v>0.53790613718411551</v>
      </c>
      <c r="G287" s="59">
        <f t="shared" si="25"/>
        <v>0.53790613718411551</v>
      </c>
    </row>
    <row r="288" spans="1:7" ht="45">
      <c r="A288" s="55" t="s">
        <v>273</v>
      </c>
      <c r="B288" s="55" t="s">
        <v>770</v>
      </c>
      <c r="C288" s="56">
        <v>85</v>
      </c>
      <c r="D288" s="57">
        <v>51</v>
      </c>
      <c r="E288" s="57">
        <v>19</v>
      </c>
      <c r="F288" s="58">
        <f t="shared" si="24"/>
        <v>0.37254901960784315</v>
      </c>
      <c r="G288" s="59">
        <f t="shared" si="25"/>
        <v>0.37254901960784315</v>
      </c>
    </row>
    <row r="289" spans="1:7">
      <c r="A289" s="55" t="s">
        <v>271</v>
      </c>
      <c r="B289" s="55" t="s">
        <v>771</v>
      </c>
      <c r="C289" s="56">
        <v>48</v>
      </c>
      <c r="D289" s="57">
        <v>201</v>
      </c>
      <c r="E289" s="57">
        <v>97</v>
      </c>
      <c r="F289" s="58">
        <f t="shared" si="24"/>
        <v>0.48258706467661694</v>
      </c>
      <c r="G289" s="59">
        <f t="shared" si="25"/>
        <v>0.48258706467661694</v>
      </c>
    </row>
    <row r="290" spans="1:7">
      <c r="A290" s="55" t="s">
        <v>272</v>
      </c>
      <c r="B290" s="55" t="s">
        <v>772</v>
      </c>
      <c r="C290" s="56">
        <v>57</v>
      </c>
      <c r="D290" s="57">
        <v>97</v>
      </c>
      <c r="E290" s="57">
        <v>7</v>
      </c>
      <c r="F290" s="58">
        <f t="shared" si="24"/>
        <v>7.2164948453608241E-2</v>
      </c>
      <c r="G290" s="59">
        <f t="shared" si="25"/>
        <v>7.2164948453608241E-2</v>
      </c>
    </row>
    <row r="291" spans="1:7" ht="45">
      <c r="A291" s="55" t="s">
        <v>270</v>
      </c>
      <c r="B291" s="55" t="s">
        <v>773</v>
      </c>
      <c r="C291" s="56">
        <v>56</v>
      </c>
      <c r="D291" s="57">
        <v>123</v>
      </c>
      <c r="E291" s="57">
        <v>50</v>
      </c>
      <c r="F291" s="58">
        <f t="shared" si="24"/>
        <v>0.4065040650406504</v>
      </c>
      <c r="G291" s="59">
        <f t="shared" si="25"/>
        <v>0.4065040650406504</v>
      </c>
    </row>
    <row r="292" spans="1:7">
      <c r="A292" s="55" t="s">
        <v>452</v>
      </c>
      <c r="B292" s="55" t="s">
        <v>774</v>
      </c>
      <c r="C292" s="56">
        <v>1150</v>
      </c>
      <c r="D292" s="57">
        <v>3879</v>
      </c>
      <c r="E292" s="57">
        <f>SUM(E275:E291)</f>
        <v>1798</v>
      </c>
      <c r="F292" s="58">
        <f t="shared" si="24"/>
        <v>0.46352152616653775</v>
      </c>
      <c r="G292" s="59">
        <f t="shared" si="25"/>
        <v>0.46352152616653775</v>
      </c>
    </row>
    <row r="293" spans="1:7" ht="30">
      <c r="A293" s="55" t="s">
        <v>268</v>
      </c>
      <c r="B293" s="55" t="s">
        <v>775</v>
      </c>
      <c r="C293" s="56">
        <v>174</v>
      </c>
      <c r="D293" s="57">
        <v>717</v>
      </c>
      <c r="E293" s="57">
        <v>162</v>
      </c>
      <c r="F293" s="58">
        <f t="shared" si="24"/>
        <v>0.22594142259414227</v>
      </c>
      <c r="G293" s="59">
        <f t="shared" si="25"/>
        <v>0.22594142259414227</v>
      </c>
    </row>
    <row r="294" spans="1:7" ht="30">
      <c r="A294" s="55" t="s">
        <v>280</v>
      </c>
      <c r="B294" s="55" t="s">
        <v>776</v>
      </c>
      <c r="C294" s="56">
        <v>6</v>
      </c>
      <c r="D294" s="57">
        <v>27</v>
      </c>
      <c r="E294" s="57">
        <v>26</v>
      </c>
      <c r="F294" s="58">
        <f t="shared" si="24"/>
        <v>0.96296296296296291</v>
      </c>
      <c r="G294" s="59">
        <f t="shared" si="25"/>
        <v>0.96296296296296291</v>
      </c>
    </row>
    <row r="295" spans="1:7" ht="30">
      <c r="A295" s="55" t="s">
        <v>274</v>
      </c>
      <c r="B295" s="55" t="s">
        <v>777</v>
      </c>
      <c r="C295" s="56">
        <v>17</v>
      </c>
      <c r="D295" s="57">
        <v>476</v>
      </c>
      <c r="E295" s="57">
        <v>323</v>
      </c>
      <c r="F295" s="58">
        <f t="shared" si="24"/>
        <v>0.6785714285714286</v>
      </c>
      <c r="G295" s="59">
        <f t="shared" si="25"/>
        <v>0.6785714285714286</v>
      </c>
    </row>
    <row r="296" spans="1:7">
      <c r="A296" s="55" t="s">
        <v>275</v>
      </c>
      <c r="B296" s="55" t="s">
        <v>778</v>
      </c>
      <c r="C296" s="56">
        <v>1</v>
      </c>
      <c r="D296" s="57">
        <v>75</v>
      </c>
      <c r="E296" s="57">
        <v>0</v>
      </c>
      <c r="F296" s="58">
        <f t="shared" si="24"/>
        <v>0</v>
      </c>
      <c r="G296" s="59">
        <f t="shared" si="25"/>
        <v>0</v>
      </c>
    </row>
    <row r="297" spans="1:7">
      <c r="A297" s="55" t="s">
        <v>276</v>
      </c>
      <c r="B297" s="55" t="s">
        <v>779</v>
      </c>
      <c r="C297" s="56">
        <v>14</v>
      </c>
      <c r="D297" s="57">
        <v>170</v>
      </c>
      <c r="E297" s="57">
        <v>11</v>
      </c>
      <c r="F297" s="58">
        <f t="shared" si="24"/>
        <v>6.4705882352941183E-2</v>
      </c>
      <c r="G297" s="59">
        <f t="shared" si="25"/>
        <v>6.4705882352941183E-2</v>
      </c>
    </row>
    <row r="298" spans="1:7" ht="30">
      <c r="A298" s="55" t="s">
        <v>277</v>
      </c>
      <c r="B298" s="55" t="s">
        <v>780</v>
      </c>
      <c r="C298" s="56">
        <v>62</v>
      </c>
      <c r="D298" s="57">
        <v>478</v>
      </c>
      <c r="E298" s="57">
        <v>270</v>
      </c>
      <c r="F298" s="58">
        <f t="shared" si="24"/>
        <v>0.56485355648535562</v>
      </c>
      <c r="G298" s="59">
        <f t="shared" si="25"/>
        <v>0.56485355648535562</v>
      </c>
    </row>
    <row r="299" spans="1:7" ht="30">
      <c r="A299" s="55" t="s">
        <v>279</v>
      </c>
      <c r="B299" s="55" t="s">
        <v>781</v>
      </c>
      <c r="C299" s="56">
        <v>30</v>
      </c>
      <c r="D299" s="57">
        <v>56</v>
      </c>
      <c r="E299" s="57">
        <v>23</v>
      </c>
      <c r="F299" s="58">
        <f t="shared" si="24"/>
        <v>0.4107142857142857</v>
      </c>
      <c r="G299" s="59">
        <f t="shared" si="25"/>
        <v>0.4107142857142857</v>
      </c>
    </row>
    <row r="300" spans="1:7">
      <c r="A300" s="55" t="s">
        <v>281</v>
      </c>
      <c r="B300" s="55" t="s">
        <v>782</v>
      </c>
      <c r="C300" s="56">
        <v>181</v>
      </c>
      <c r="D300" s="57">
        <v>733</v>
      </c>
      <c r="E300" s="57">
        <v>564</v>
      </c>
      <c r="F300" s="58">
        <f t="shared" si="24"/>
        <v>0.76944065484311053</v>
      </c>
      <c r="G300" s="59">
        <f t="shared" si="25"/>
        <v>0.76944065484311053</v>
      </c>
    </row>
    <row r="301" spans="1:7">
      <c r="A301" s="55" t="s">
        <v>453</v>
      </c>
      <c r="B301" s="55" t="s">
        <v>783</v>
      </c>
      <c r="C301" s="56">
        <v>617</v>
      </c>
      <c r="D301" s="57">
        <v>1136</v>
      </c>
      <c r="E301" s="57">
        <f>SUM(E299:E300)</f>
        <v>587</v>
      </c>
      <c r="F301" s="58">
        <f t="shared" si="24"/>
        <v>0.51672535211267601</v>
      </c>
      <c r="G301" s="59">
        <f t="shared" si="25"/>
        <v>0.51672535211267601</v>
      </c>
    </row>
    <row r="302" spans="1:7" ht="30">
      <c r="A302" s="55" t="s">
        <v>282</v>
      </c>
      <c r="B302" s="55" t="s">
        <v>784</v>
      </c>
      <c r="C302" s="56">
        <v>436</v>
      </c>
      <c r="D302" s="57">
        <v>403</v>
      </c>
      <c r="E302" s="57">
        <v>210</v>
      </c>
      <c r="F302" s="58">
        <f t="shared" si="24"/>
        <v>0.52109181141439209</v>
      </c>
      <c r="G302" s="59">
        <f t="shared" si="25"/>
        <v>0.52109181141439209</v>
      </c>
    </row>
    <row r="303" spans="1:7" ht="30">
      <c r="A303" s="55" t="s">
        <v>283</v>
      </c>
      <c r="B303" s="55" t="s">
        <v>785</v>
      </c>
      <c r="C303" s="56">
        <v>760</v>
      </c>
      <c r="D303" s="57">
        <v>1608</v>
      </c>
      <c r="E303" s="57">
        <v>734</v>
      </c>
      <c r="F303" s="58">
        <f t="shared" si="24"/>
        <v>0.45646766169154229</v>
      </c>
      <c r="G303" s="59">
        <f t="shared" si="25"/>
        <v>0.45646766169154229</v>
      </c>
    </row>
    <row r="304" spans="1:7">
      <c r="A304" s="55" t="s">
        <v>454</v>
      </c>
      <c r="B304" s="55" t="s">
        <v>786</v>
      </c>
      <c r="C304" s="56">
        <v>999</v>
      </c>
      <c r="D304" s="57">
        <v>2058</v>
      </c>
      <c r="E304" s="57">
        <f>SUM(E301:E303)</f>
        <v>1531</v>
      </c>
      <c r="F304" s="58">
        <f t="shared" si="24"/>
        <v>0.74392614188532558</v>
      </c>
      <c r="G304" s="59">
        <f t="shared" si="25"/>
        <v>0.74392614188532558</v>
      </c>
    </row>
    <row r="305" spans="1:7" ht="30">
      <c r="A305" s="55" t="s">
        <v>285</v>
      </c>
      <c r="B305" s="55" t="s">
        <v>787</v>
      </c>
      <c r="C305" s="56">
        <v>115</v>
      </c>
      <c r="D305" s="57">
        <v>114</v>
      </c>
      <c r="E305" s="57">
        <v>14</v>
      </c>
      <c r="F305" s="58">
        <f t="shared" si="24"/>
        <v>0.12280701754385964</v>
      </c>
      <c r="G305" s="59">
        <f t="shared" si="25"/>
        <v>0.12280701754385964</v>
      </c>
    </row>
    <row r="306" spans="1:7" ht="30">
      <c r="A306" s="55" t="s">
        <v>284</v>
      </c>
      <c r="B306" s="55" t="s">
        <v>788</v>
      </c>
      <c r="C306" s="56">
        <v>124</v>
      </c>
      <c r="D306" s="57">
        <v>336</v>
      </c>
      <c r="E306" s="57">
        <v>65</v>
      </c>
      <c r="F306" s="58">
        <f t="shared" si="24"/>
        <v>0.19345238095238096</v>
      </c>
      <c r="G306" s="59">
        <f t="shared" si="25"/>
        <v>0.19345238095238096</v>
      </c>
    </row>
    <row r="307" spans="1:7" ht="30">
      <c r="A307" s="55" t="s">
        <v>289</v>
      </c>
      <c r="B307" s="55" t="s">
        <v>789</v>
      </c>
      <c r="C307" s="56">
        <v>81</v>
      </c>
      <c r="D307" s="57">
        <v>445</v>
      </c>
      <c r="E307" s="57">
        <v>80</v>
      </c>
      <c r="F307" s="58">
        <f t="shared" si="24"/>
        <v>0.1797752808988764</v>
      </c>
      <c r="G307" s="59">
        <f t="shared" si="25"/>
        <v>0.1797752808988764</v>
      </c>
    </row>
    <row r="308" spans="1:7">
      <c r="A308" s="55" t="s">
        <v>288</v>
      </c>
      <c r="B308" s="55" t="s">
        <v>790</v>
      </c>
      <c r="C308" s="56">
        <v>7</v>
      </c>
      <c r="D308" s="57">
        <v>23</v>
      </c>
      <c r="E308" s="57">
        <v>11</v>
      </c>
      <c r="F308" s="58">
        <f t="shared" si="24"/>
        <v>0.47826086956521741</v>
      </c>
      <c r="G308" s="59">
        <f t="shared" si="25"/>
        <v>0.47826086956521741</v>
      </c>
    </row>
    <row r="309" spans="1:7" ht="60">
      <c r="A309" s="55" t="s">
        <v>296</v>
      </c>
      <c r="B309" s="55" t="s">
        <v>791</v>
      </c>
      <c r="C309" s="56">
        <v>13</v>
      </c>
      <c r="D309" s="57">
        <v>218</v>
      </c>
      <c r="E309" s="57">
        <v>58</v>
      </c>
      <c r="F309" s="58">
        <f t="shared" si="24"/>
        <v>0.26605504587155965</v>
      </c>
      <c r="G309" s="59">
        <f t="shared" si="25"/>
        <v>0.26605504587155965</v>
      </c>
    </row>
    <row r="310" spans="1:7" ht="45">
      <c r="A310" s="55" t="s">
        <v>293</v>
      </c>
      <c r="B310" s="55" t="s">
        <v>792</v>
      </c>
      <c r="C310" s="56">
        <v>72</v>
      </c>
      <c r="D310" s="57">
        <v>835</v>
      </c>
      <c r="E310" s="57">
        <v>103</v>
      </c>
      <c r="F310" s="58">
        <f t="shared" si="24"/>
        <v>0.12335329341317365</v>
      </c>
      <c r="G310" s="59">
        <f t="shared" si="25"/>
        <v>0.12335329341317365</v>
      </c>
    </row>
    <row r="311" spans="1:7">
      <c r="A311" s="55" t="s">
        <v>290</v>
      </c>
      <c r="B311" s="55" t="s">
        <v>793</v>
      </c>
      <c r="C311" s="56">
        <v>1</v>
      </c>
      <c r="D311" s="57">
        <v>22</v>
      </c>
      <c r="E311" s="57">
        <v>2</v>
      </c>
      <c r="F311" s="58">
        <f t="shared" si="24"/>
        <v>9.0909090909090912E-2</v>
      </c>
      <c r="G311" s="59">
        <f t="shared" si="25"/>
        <v>9.0909090909090912E-2</v>
      </c>
    </row>
    <row r="312" spans="1:7">
      <c r="A312" s="55" t="s">
        <v>300</v>
      </c>
      <c r="B312" s="55" t="s">
        <v>794</v>
      </c>
      <c r="C312" s="56">
        <v>12</v>
      </c>
      <c r="D312" s="57">
        <v>32</v>
      </c>
      <c r="E312" s="57">
        <v>16</v>
      </c>
      <c r="F312" s="58">
        <f t="shared" si="24"/>
        <v>0.5</v>
      </c>
      <c r="G312" s="59">
        <f t="shared" si="25"/>
        <v>0.5</v>
      </c>
    </row>
    <row r="313" spans="1:7" ht="30">
      <c r="A313" s="55" t="s">
        <v>303</v>
      </c>
      <c r="B313" s="55" t="s">
        <v>795</v>
      </c>
      <c r="C313" s="56">
        <v>8</v>
      </c>
      <c r="D313" s="57">
        <v>27</v>
      </c>
      <c r="E313" s="57">
        <v>11</v>
      </c>
      <c r="F313" s="58">
        <f t="shared" si="24"/>
        <v>0.40740740740740738</v>
      </c>
      <c r="G313" s="59">
        <f t="shared" si="25"/>
        <v>0.40740740740740738</v>
      </c>
    </row>
    <row r="314" spans="1:7" ht="60">
      <c r="A314" s="55" t="s">
        <v>287</v>
      </c>
      <c r="B314" s="55" t="s">
        <v>796</v>
      </c>
      <c r="C314" s="56">
        <v>36</v>
      </c>
      <c r="D314" s="57">
        <v>343</v>
      </c>
      <c r="E314" s="57">
        <v>400</v>
      </c>
      <c r="F314" s="58">
        <f t="shared" si="24"/>
        <v>1.1661807580174928</v>
      </c>
      <c r="G314" s="59">
        <f t="shared" si="25"/>
        <v>1</v>
      </c>
    </row>
    <row r="315" spans="1:7">
      <c r="A315" s="55" t="s">
        <v>304</v>
      </c>
      <c r="B315" s="55" t="s">
        <v>797</v>
      </c>
      <c r="C315" s="56">
        <v>6</v>
      </c>
      <c r="D315" s="57">
        <v>129</v>
      </c>
      <c r="E315" s="57">
        <v>0</v>
      </c>
      <c r="F315" s="58">
        <f t="shared" si="24"/>
        <v>0</v>
      </c>
      <c r="G315" s="59">
        <f t="shared" si="25"/>
        <v>0</v>
      </c>
    </row>
    <row r="316" spans="1:7" ht="60">
      <c r="A316" s="55" t="s">
        <v>306</v>
      </c>
      <c r="B316" s="55" t="s">
        <v>798</v>
      </c>
      <c r="C316" s="56">
        <v>37</v>
      </c>
      <c r="D316" s="57">
        <v>87</v>
      </c>
      <c r="E316" s="57">
        <v>18</v>
      </c>
      <c r="F316" s="58">
        <f t="shared" si="24"/>
        <v>0.20689655172413793</v>
      </c>
      <c r="G316" s="59">
        <f t="shared" si="25"/>
        <v>0.20689655172413793</v>
      </c>
    </row>
    <row r="317" spans="1:7" ht="30">
      <c r="A317" s="55" t="s">
        <v>295</v>
      </c>
      <c r="B317" s="55" t="s">
        <v>799</v>
      </c>
      <c r="C317" s="56">
        <v>5</v>
      </c>
      <c r="D317" s="57">
        <v>45</v>
      </c>
      <c r="E317" s="57">
        <v>26</v>
      </c>
      <c r="F317" s="58">
        <f t="shared" ref="F317:F324" si="26">E317/D317</f>
        <v>0.57777777777777772</v>
      </c>
      <c r="G317" s="59">
        <f t="shared" ref="G317:G324" si="27">IF(F317&gt;1,1,F317)</f>
        <v>0.57777777777777772</v>
      </c>
    </row>
    <row r="318" spans="1:7" ht="45">
      <c r="A318" s="55" t="s">
        <v>299</v>
      </c>
      <c r="B318" s="55" t="s">
        <v>800</v>
      </c>
      <c r="C318" s="56">
        <v>11</v>
      </c>
      <c r="D318" s="57">
        <v>16</v>
      </c>
      <c r="E318" s="57">
        <v>0</v>
      </c>
      <c r="F318" s="58">
        <f t="shared" si="26"/>
        <v>0</v>
      </c>
      <c r="G318" s="59">
        <f t="shared" si="27"/>
        <v>0</v>
      </c>
    </row>
    <row r="319" spans="1:7" ht="30">
      <c r="A319" s="55" t="s">
        <v>305</v>
      </c>
      <c r="B319" s="55" t="s">
        <v>801</v>
      </c>
      <c r="C319" s="56">
        <v>1</v>
      </c>
      <c r="D319" s="57">
        <v>89</v>
      </c>
      <c r="E319" s="57">
        <v>123</v>
      </c>
      <c r="F319" s="58">
        <f t="shared" si="26"/>
        <v>1.3820224719101124</v>
      </c>
      <c r="G319" s="59">
        <f t="shared" si="27"/>
        <v>1</v>
      </c>
    </row>
    <row r="320" spans="1:7" ht="30">
      <c r="A320" s="55" t="s">
        <v>314</v>
      </c>
      <c r="B320" s="55" t="s">
        <v>802</v>
      </c>
      <c r="C320" s="56">
        <v>33</v>
      </c>
      <c r="D320" s="57">
        <v>73</v>
      </c>
      <c r="E320" s="57">
        <v>19</v>
      </c>
      <c r="F320" s="58">
        <f t="shared" si="26"/>
        <v>0.26027397260273971</v>
      </c>
      <c r="G320" s="59">
        <f t="shared" si="27"/>
        <v>0.26027397260273971</v>
      </c>
    </row>
    <row r="321" spans="1:7" ht="45">
      <c r="A321" s="55" t="s">
        <v>310</v>
      </c>
      <c r="B321" s="55" t="s">
        <v>803</v>
      </c>
      <c r="C321" s="56">
        <v>111</v>
      </c>
      <c r="D321" s="57">
        <v>876</v>
      </c>
      <c r="E321" s="57">
        <v>105</v>
      </c>
      <c r="F321" s="58">
        <f t="shared" si="26"/>
        <v>0.11986301369863013</v>
      </c>
      <c r="G321" s="59">
        <f t="shared" si="27"/>
        <v>0.11986301369863013</v>
      </c>
    </row>
    <row r="322" spans="1:7">
      <c r="A322" s="55" t="s">
        <v>455</v>
      </c>
      <c r="B322" s="55" t="s">
        <v>804</v>
      </c>
      <c r="C322" s="56">
        <v>4350</v>
      </c>
      <c r="D322" s="57">
        <v>23955</v>
      </c>
      <c r="E322" s="57">
        <f>SUM(E293:E321)</f>
        <v>5492</v>
      </c>
      <c r="F322" s="58">
        <f t="shared" si="26"/>
        <v>0.22926320183677729</v>
      </c>
      <c r="G322" s="59">
        <f t="shared" si="27"/>
        <v>0.22926320183677729</v>
      </c>
    </row>
    <row r="323" spans="1:7">
      <c r="A323" s="55" t="s">
        <v>307</v>
      </c>
      <c r="B323" s="55" t="s">
        <v>805</v>
      </c>
      <c r="C323" s="56">
        <v>3371</v>
      </c>
      <c r="D323" s="57">
        <v>16995</v>
      </c>
      <c r="E323" s="57">
        <v>10336</v>
      </c>
      <c r="F323" s="58">
        <f t="shared" si="26"/>
        <v>0.60817887614004118</v>
      </c>
      <c r="G323" s="59">
        <f t="shared" si="27"/>
        <v>0.60817887614004118</v>
      </c>
    </row>
    <row r="324" spans="1:7" ht="45">
      <c r="A324" s="55" t="s">
        <v>309</v>
      </c>
      <c r="B324" s="55" t="s">
        <v>806</v>
      </c>
      <c r="C324" s="56">
        <v>71</v>
      </c>
      <c r="D324" s="57">
        <v>128</v>
      </c>
      <c r="E324" s="57">
        <v>71</v>
      </c>
      <c r="F324" s="58">
        <f t="shared" si="26"/>
        <v>0.5546875</v>
      </c>
      <c r="G324" s="59">
        <f t="shared" si="27"/>
        <v>0.5546875</v>
      </c>
    </row>
    <row r="325" spans="1:7">
      <c r="A325" s="55" t="s">
        <v>301</v>
      </c>
      <c r="B325" s="55" t="s">
        <v>807</v>
      </c>
      <c r="C325" s="56">
        <v>12</v>
      </c>
      <c r="D325" s="57">
        <v>0</v>
      </c>
      <c r="E325" s="57">
        <v>0</v>
      </c>
      <c r="F325" s="58">
        <v>0</v>
      </c>
      <c r="G325" s="59">
        <v>0</v>
      </c>
    </row>
    <row r="326" spans="1:7">
      <c r="A326" s="55" t="s">
        <v>294</v>
      </c>
      <c r="B326" s="55" t="s">
        <v>808</v>
      </c>
      <c r="C326" s="56">
        <v>5</v>
      </c>
      <c r="D326" s="57">
        <v>0</v>
      </c>
      <c r="E326" s="57">
        <v>0</v>
      </c>
      <c r="F326" s="58">
        <v>0</v>
      </c>
      <c r="G326" s="59">
        <v>0</v>
      </c>
    </row>
    <row r="327" spans="1:7" ht="45">
      <c r="A327" s="55" t="s">
        <v>308</v>
      </c>
      <c r="B327" s="55" t="s">
        <v>809</v>
      </c>
      <c r="C327" s="56">
        <v>9</v>
      </c>
      <c r="D327" s="57">
        <v>104</v>
      </c>
      <c r="E327" s="57">
        <v>31</v>
      </c>
      <c r="F327" s="58">
        <f t="shared" ref="F327:F350" si="28">E327/D327</f>
        <v>0.29807692307692307</v>
      </c>
      <c r="G327" s="59">
        <f t="shared" ref="G327:G350" si="29">IF(F327&gt;1,1,F327)</f>
        <v>0.29807692307692307</v>
      </c>
    </row>
    <row r="328" spans="1:7" ht="45">
      <c r="A328" s="55" t="s">
        <v>286</v>
      </c>
      <c r="B328" s="55" t="s">
        <v>810</v>
      </c>
      <c r="C328" s="56">
        <v>28</v>
      </c>
      <c r="D328" s="57">
        <v>749</v>
      </c>
      <c r="E328" s="57">
        <v>119</v>
      </c>
      <c r="F328" s="58">
        <f t="shared" si="28"/>
        <v>0.15887850467289719</v>
      </c>
      <c r="G328" s="59">
        <f t="shared" si="29"/>
        <v>0.15887850467289719</v>
      </c>
    </row>
    <row r="329" spans="1:7">
      <c r="A329" s="55" t="s">
        <v>312</v>
      </c>
      <c r="B329" s="55" t="s">
        <v>811</v>
      </c>
      <c r="C329" s="56">
        <v>6</v>
      </c>
      <c r="D329" s="57">
        <v>20</v>
      </c>
      <c r="E329" s="57">
        <v>10</v>
      </c>
      <c r="F329" s="58">
        <f t="shared" si="28"/>
        <v>0.5</v>
      </c>
      <c r="G329" s="59">
        <f t="shared" si="29"/>
        <v>0.5</v>
      </c>
    </row>
    <row r="330" spans="1:7" ht="30">
      <c r="A330" s="55" t="s">
        <v>292</v>
      </c>
      <c r="B330" s="55" t="s">
        <v>812</v>
      </c>
      <c r="C330" s="56">
        <v>26</v>
      </c>
      <c r="D330" s="57">
        <v>172</v>
      </c>
      <c r="E330" s="57">
        <v>49</v>
      </c>
      <c r="F330" s="58">
        <f t="shared" si="28"/>
        <v>0.28488372093023256</v>
      </c>
      <c r="G330" s="59">
        <f t="shared" si="29"/>
        <v>0.28488372093023256</v>
      </c>
    </row>
    <row r="331" spans="1:7">
      <c r="A331" s="55" t="s">
        <v>313</v>
      </c>
      <c r="B331" s="55" t="s">
        <v>813</v>
      </c>
      <c r="C331" s="56">
        <v>15</v>
      </c>
      <c r="D331" s="57">
        <v>36</v>
      </c>
      <c r="E331" s="57">
        <v>12</v>
      </c>
      <c r="F331" s="58">
        <f t="shared" si="28"/>
        <v>0.33333333333333331</v>
      </c>
      <c r="G331" s="59">
        <f t="shared" si="29"/>
        <v>0.33333333333333331</v>
      </c>
    </row>
    <row r="332" spans="1:7" ht="30">
      <c r="A332" s="55" t="s">
        <v>291</v>
      </c>
      <c r="B332" s="55" t="s">
        <v>814</v>
      </c>
      <c r="C332" s="56">
        <v>76</v>
      </c>
      <c r="D332" s="57">
        <v>838</v>
      </c>
      <c r="E332" s="57">
        <v>160</v>
      </c>
      <c r="F332" s="58">
        <f t="shared" si="28"/>
        <v>0.1909307875894988</v>
      </c>
      <c r="G332" s="59">
        <f t="shared" si="29"/>
        <v>0.1909307875894988</v>
      </c>
    </row>
    <row r="333" spans="1:7" ht="30">
      <c r="A333" s="55" t="s">
        <v>297</v>
      </c>
      <c r="B333" s="55" t="s">
        <v>815</v>
      </c>
      <c r="C333" s="56">
        <v>38</v>
      </c>
      <c r="D333" s="57">
        <v>320</v>
      </c>
      <c r="E333" s="57">
        <v>78</v>
      </c>
      <c r="F333" s="58">
        <f t="shared" si="28"/>
        <v>0.24374999999999999</v>
      </c>
      <c r="G333" s="59">
        <f t="shared" si="29"/>
        <v>0.24374999999999999</v>
      </c>
    </row>
    <row r="334" spans="1:7" ht="30">
      <c r="A334" s="55" t="s">
        <v>302</v>
      </c>
      <c r="B334" s="55" t="s">
        <v>816</v>
      </c>
      <c r="C334" s="56">
        <v>32</v>
      </c>
      <c r="D334" s="57">
        <v>377</v>
      </c>
      <c r="E334" s="57">
        <v>63</v>
      </c>
      <c r="F334" s="58">
        <f t="shared" si="28"/>
        <v>0.16710875331564987</v>
      </c>
      <c r="G334" s="59">
        <f t="shared" si="29"/>
        <v>0.16710875331564987</v>
      </c>
    </row>
    <row r="335" spans="1:7" ht="30">
      <c r="A335" s="55" t="s">
        <v>298</v>
      </c>
      <c r="B335" s="55" t="s">
        <v>817</v>
      </c>
      <c r="C335" s="56">
        <v>27</v>
      </c>
      <c r="D335" s="57">
        <v>33</v>
      </c>
      <c r="E335" s="57">
        <v>11</v>
      </c>
      <c r="F335" s="58">
        <f t="shared" si="28"/>
        <v>0.33333333333333331</v>
      </c>
      <c r="G335" s="59">
        <f t="shared" si="29"/>
        <v>0.33333333333333331</v>
      </c>
    </row>
    <row r="336" spans="1:7" ht="45">
      <c r="A336" s="55" t="s">
        <v>311</v>
      </c>
      <c r="B336" s="55" t="s">
        <v>818</v>
      </c>
      <c r="C336" s="56">
        <v>200</v>
      </c>
      <c r="D336" s="57">
        <v>923</v>
      </c>
      <c r="E336" s="57">
        <v>57</v>
      </c>
      <c r="F336" s="58">
        <f t="shared" si="28"/>
        <v>6.1755146262188518E-2</v>
      </c>
      <c r="G336" s="59">
        <f t="shared" si="29"/>
        <v>6.1755146262188518E-2</v>
      </c>
    </row>
    <row r="337" spans="1:7" ht="45">
      <c r="A337" s="55" t="s">
        <v>321</v>
      </c>
      <c r="B337" s="55" t="s">
        <v>484</v>
      </c>
      <c r="C337" s="56">
        <v>215</v>
      </c>
      <c r="D337" s="57">
        <v>341</v>
      </c>
      <c r="E337" s="57">
        <v>135</v>
      </c>
      <c r="F337" s="58">
        <f t="shared" si="28"/>
        <v>0.39589442815249265</v>
      </c>
      <c r="G337" s="59">
        <f t="shared" si="29"/>
        <v>0.39589442815249265</v>
      </c>
    </row>
    <row r="338" spans="1:7" ht="45">
      <c r="A338" s="55" t="s">
        <v>323</v>
      </c>
      <c r="B338" s="55" t="s">
        <v>819</v>
      </c>
      <c r="C338" s="56">
        <v>42</v>
      </c>
      <c r="D338" s="57">
        <v>336</v>
      </c>
      <c r="E338" s="57">
        <v>238</v>
      </c>
      <c r="F338" s="58">
        <f t="shared" si="28"/>
        <v>0.70833333333333337</v>
      </c>
      <c r="G338" s="59">
        <f t="shared" si="29"/>
        <v>0.70833333333333337</v>
      </c>
    </row>
    <row r="339" spans="1:7" ht="30">
      <c r="A339" s="55" t="s">
        <v>315</v>
      </c>
      <c r="B339" s="55" t="s">
        <v>820</v>
      </c>
      <c r="C339" s="56">
        <v>166</v>
      </c>
      <c r="D339" s="57">
        <v>1388</v>
      </c>
      <c r="E339" s="57">
        <v>546</v>
      </c>
      <c r="F339" s="58">
        <f t="shared" si="28"/>
        <v>0.39337175792507206</v>
      </c>
      <c r="G339" s="59">
        <f t="shared" si="29"/>
        <v>0.39337175792507206</v>
      </c>
    </row>
    <row r="340" spans="1:7" ht="30">
      <c r="A340" s="55" t="s">
        <v>317</v>
      </c>
      <c r="B340" s="55" t="s">
        <v>821</v>
      </c>
      <c r="C340" s="56">
        <v>231</v>
      </c>
      <c r="D340" s="57">
        <v>2069</v>
      </c>
      <c r="E340" s="57">
        <v>1305</v>
      </c>
      <c r="F340" s="58">
        <f t="shared" si="28"/>
        <v>0.63073948767520538</v>
      </c>
      <c r="G340" s="59">
        <f t="shared" si="29"/>
        <v>0.63073948767520538</v>
      </c>
    </row>
    <row r="341" spans="1:7" ht="30">
      <c r="A341" s="55" t="s">
        <v>318</v>
      </c>
      <c r="B341" s="55" t="s">
        <v>822</v>
      </c>
      <c r="C341" s="56">
        <v>257</v>
      </c>
      <c r="D341" s="57">
        <v>1753</v>
      </c>
      <c r="E341" s="57">
        <v>504</v>
      </c>
      <c r="F341" s="58">
        <f t="shared" si="28"/>
        <v>0.28750713063320021</v>
      </c>
      <c r="G341" s="59">
        <f t="shared" si="29"/>
        <v>0.28750713063320021</v>
      </c>
    </row>
    <row r="342" spans="1:7" ht="45">
      <c r="A342" s="55" t="s">
        <v>320</v>
      </c>
      <c r="B342" s="55" t="s">
        <v>823</v>
      </c>
      <c r="C342" s="56">
        <v>39</v>
      </c>
      <c r="D342" s="57">
        <v>659</v>
      </c>
      <c r="E342" s="57">
        <v>245</v>
      </c>
      <c r="F342" s="58">
        <f t="shared" si="28"/>
        <v>0.37177541729893776</v>
      </c>
      <c r="G342" s="59">
        <f t="shared" si="29"/>
        <v>0.37177541729893776</v>
      </c>
    </row>
    <row r="343" spans="1:7">
      <c r="A343" s="55" t="s">
        <v>456</v>
      </c>
      <c r="B343" s="55" t="s">
        <v>824</v>
      </c>
      <c r="C343" s="56">
        <v>1340</v>
      </c>
      <c r="D343" s="57">
        <v>8715</v>
      </c>
      <c r="E343" s="57">
        <f>SUM(E334:E342)</f>
        <v>3104</v>
      </c>
      <c r="F343" s="58">
        <f t="shared" si="28"/>
        <v>0.35616752725186462</v>
      </c>
      <c r="G343" s="59">
        <f t="shared" si="29"/>
        <v>0.35616752725186462</v>
      </c>
    </row>
    <row r="344" spans="1:7" ht="30">
      <c r="A344" s="55" t="s">
        <v>322</v>
      </c>
      <c r="B344" s="55" t="s">
        <v>825</v>
      </c>
      <c r="C344" s="56">
        <v>221</v>
      </c>
      <c r="D344" s="57">
        <v>1449</v>
      </c>
      <c r="E344" s="57">
        <v>288</v>
      </c>
      <c r="F344" s="58">
        <f t="shared" si="28"/>
        <v>0.19875776397515527</v>
      </c>
      <c r="G344" s="59">
        <f t="shared" si="29"/>
        <v>0.19875776397515527</v>
      </c>
    </row>
    <row r="345" spans="1:7" ht="30">
      <c r="A345" s="55" t="s">
        <v>316</v>
      </c>
      <c r="B345" s="55" t="s">
        <v>826</v>
      </c>
      <c r="C345" s="56">
        <v>104</v>
      </c>
      <c r="D345" s="57">
        <v>635</v>
      </c>
      <c r="E345" s="57">
        <v>136</v>
      </c>
      <c r="F345" s="58">
        <f t="shared" si="28"/>
        <v>0.21417322834645669</v>
      </c>
      <c r="G345" s="59">
        <f t="shared" si="29"/>
        <v>0.21417322834645669</v>
      </c>
    </row>
    <row r="346" spans="1:7" ht="45">
      <c r="A346" s="55" t="s">
        <v>319</v>
      </c>
      <c r="B346" s="55" t="s">
        <v>827</v>
      </c>
      <c r="C346" s="56">
        <v>65</v>
      </c>
      <c r="D346" s="57">
        <v>85</v>
      </c>
      <c r="E346" s="57">
        <v>7</v>
      </c>
      <c r="F346" s="58">
        <f t="shared" si="28"/>
        <v>8.2352941176470587E-2</v>
      </c>
      <c r="G346" s="59">
        <f t="shared" si="29"/>
        <v>8.2352941176470587E-2</v>
      </c>
    </row>
    <row r="347" spans="1:7" ht="30">
      <c r="A347" s="55" t="s">
        <v>328</v>
      </c>
      <c r="B347" s="55" t="s">
        <v>828</v>
      </c>
      <c r="C347" s="56">
        <v>48</v>
      </c>
      <c r="D347" s="57">
        <v>42</v>
      </c>
      <c r="E347" s="57">
        <v>5</v>
      </c>
      <c r="F347" s="58">
        <f t="shared" si="28"/>
        <v>0.11904761904761904</v>
      </c>
      <c r="G347" s="59">
        <f t="shared" si="29"/>
        <v>0.11904761904761904</v>
      </c>
    </row>
    <row r="348" spans="1:7" ht="30">
      <c r="A348" s="55" t="s">
        <v>324</v>
      </c>
      <c r="B348" s="55" t="s">
        <v>829</v>
      </c>
      <c r="C348" s="56">
        <v>17</v>
      </c>
      <c r="D348" s="57">
        <v>7</v>
      </c>
      <c r="E348" s="57">
        <v>5</v>
      </c>
      <c r="F348" s="58">
        <f t="shared" si="28"/>
        <v>0.7142857142857143</v>
      </c>
      <c r="G348" s="59">
        <f t="shared" si="29"/>
        <v>0.7142857142857143</v>
      </c>
    </row>
    <row r="349" spans="1:7" ht="30">
      <c r="A349" s="55" t="s">
        <v>329</v>
      </c>
      <c r="B349" s="55" t="s">
        <v>830</v>
      </c>
      <c r="C349" s="56">
        <v>73</v>
      </c>
      <c r="D349" s="57">
        <v>53</v>
      </c>
      <c r="E349" s="57">
        <v>53</v>
      </c>
      <c r="F349" s="58">
        <f t="shared" si="28"/>
        <v>1</v>
      </c>
      <c r="G349" s="59">
        <f t="shared" si="29"/>
        <v>1</v>
      </c>
    </row>
    <row r="350" spans="1:7">
      <c r="A350" s="55" t="s">
        <v>457</v>
      </c>
      <c r="B350" s="55" t="s">
        <v>831</v>
      </c>
      <c r="C350" s="56">
        <v>585</v>
      </c>
      <c r="D350" s="57">
        <v>975</v>
      </c>
      <c r="E350" s="57">
        <f>SUM(E342:E349)</f>
        <v>3843</v>
      </c>
      <c r="F350" s="58">
        <f t="shared" si="28"/>
        <v>3.9415384615384617</v>
      </c>
      <c r="G350" s="59">
        <f t="shared" si="29"/>
        <v>1</v>
      </c>
    </row>
    <row r="351" spans="1:7" ht="30">
      <c r="A351" s="55" t="s">
        <v>327</v>
      </c>
      <c r="B351" s="55" t="s">
        <v>832</v>
      </c>
      <c r="C351" s="56">
        <v>24</v>
      </c>
      <c r="D351" s="57">
        <v>0</v>
      </c>
      <c r="E351" s="57">
        <v>0</v>
      </c>
      <c r="F351" s="58">
        <v>0</v>
      </c>
      <c r="G351" s="59">
        <v>0</v>
      </c>
    </row>
    <row r="352" spans="1:7">
      <c r="A352" s="55" t="s">
        <v>326</v>
      </c>
      <c r="B352" s="55" t="s">
        <v>833</v>
      </c>
      <c r="C352" s="56">
        <v>241</v>
      </c>
      <c r="D352" s="57">
        <v>499</v>
      </c>
      <c r="E352" s="57">
        <v>160</v>
      </c>
      <c r="F352" s="58">
        <f t="shared" ref="F352:F383" si="30">E352/D352</f>
        <v>0.32064128256513025</v>
      </c>
      <c r="G352" s="59">
        <f t="shared" ref="G352:G383" si="31">IF(F352&gt;1,1,F352)</f>
        <v>0.32064128256513025</v>
      </c>
    </row>
    <row r="353" spans="1:7" ht="30">
      <c r="A353" s="55" t="s">
        <v>331</v>
      </c>
      <c r="B353" s="55" t="s">
        <v>834</v>
      </c>
      <c r="C353" s="56">
        <v>53</v>
      </c>
      <c r="D353" s="57">
        <v>21</v>
      </c>
      <c r="E353" s="57">
        <v>2</v>
      </c>
      <c r="F353" s="58">
        <f t="shared" si="30"/>
        <v>9.5238095238095233E-2</v>
      </c>
      <c r="G353" s="59">
        <f t="shared" si="31"/>
        <v>9.5238095238095233E-2</v>
      </c>
    </row>
    <row r="354" spans="1:7" ht="30">
      <c r="A354" s="55" t="s">
        <v>330</v>
      </c>
      <c r="B354" s="55" t="s">
        <v>835</v>
      </c>
      <c r="C354" s="56">
        <v>30</v>
      </c>
      <c r="D354" s="57">
        <v>9</v>
      </c>
      <c r="E354" s="57">
        <v>0</v>
      </c>
      <c r="F354" s="58">
        <f t="shared" si="30"/>
        <v>0</v>
      </c>
      <c r="G354" s="59">
        <f t="shared" si="31"/>
        <v>0</v>
      </c>
    </row>
    <row r="355" spans="1:7" ht="30">
      <c r="A355" s="55" t="s">
        <v>325</v>
      </c>
      <c r="B355" s="55" t="s">
        <v>836</v>
      </c>
      <c r="C355" s="56">
        <v>99</v>
      </c>
      <c r="D355" s="57">
        <v>344</v>
      </c>
      <c r="E355" s="57">
        <v>153</v>
      </c>
      <c r="F355" s="58">
        <f t="shared" si="30"/>
        <v>0.44476744186046513</v>
      </c>
      <c r="G355" s="59">
        <f t="shared" si="31"/>
        <v>0.44476744186046513</v>
      </c>
    </row>
    <row r="356" spans="1:7">
      <c r="A356" s="55" t="s">
        <v>335</v>
      </c>
      <c r="B356" s="55" t="s">
        <v>837</v>
      </c>
      <c r="C356" s="56">
        <v>69</v>
      </c>
      <c r="D356" s="57">
        <v>90</v>
      </c>
      <c r="E356" s="57">
        <v>95</v>
      </c>
      <c r="F356" s="58">
        <f t="shared" si="30"/>
        <v>1.0555555555555556</v>
      </c>
      <c r="G356" s="59">
        <f t="shared" si="31"/>
        <v>1</v>
      </c>
    </row>
    <row r="357" spans="1:7">
      <c r="A357" s="55" t="s">
        <v>338</v>
      </c>
      <c r="B357" s="55" t="s">
        <v>838</v>
      </c>
      <c r="C357" s="56">
        <v>133</v>
      </c>
      <c r="D357" s="57">
        <v>106</v>
      </c>
      <c r="E357" s="57">
        <v>41</v>
      </c>
      <c r="F357" s="58">
        <f t="shared" si="30"/>
        <v>0.3867924528301887</v>
      </c>
      <c r="G357" s="59">
        <f t="shared" si="31"/>
        <v>0.3867924528301887</v>
      </c>
    </row>
    <row r="358" spans="1:7" ht="45">
      <c r="A358" s="55" t="s">
        <v>332</v>
      </c>
      <c r="B358" s="55" t="s">
        <v>839</v>
      </c>
      <c r="C358" s="56">
        <v>364</v>
      </c>
      <c r="D358" s="57">
        <v>342</v>
      </c>
      <c r="E358" s="57">
        <v>87</v>
      </c>
      <c r="F358" s="58">
        <f t="shared" si="30"/>
        <v>0.25438596491228072</v>
      </c>
      <c r="G358" s="59">
        <f t="shared" si="31"/>
        <v>0.25438596491228072</v>
      </c>
    </row>
    <row r="359" spans="1:7" ht="45">
      <c r="A359" s="55" t="s">
        <v>337</v>
      </c>
      <c r="B359" s="55" t="s">
        <v>840</v>
      </c>
      <c r="C359" s="56">
        <v>107</v>
      </c>
      <c r="D359" s="57">
        <v>329</v>
      </c>
      <c r="E359" s="57">
        <v>137</v>
      </c>
      <c r="F359" s="58">
        <f t="shared" si="30"/>
        <v>0.41641337386018235</v>
      </c>
      <c r="G359" s="59">
        <f t="shared" si="31"/>
        <v>0.41641337386018235</v>
      </c>
    </row>
    <row r="360" spans="1:7" ht="45">
      <c r="A360" s="55" t="s">
        <v>334</v>
      </c>
      <c r="B360" s="55" t="s">
        <v>841</v>
      </c>
      <c r="C360" s="56">
        <v>75</v>
      </c>
      <c r="D360" s="57">
        <v>235</v>
      </c>
      <c r="E360" s="57">
        <v>233</v>
      </c>
      <c r="F360" s="58">
        <f t="shared" si="30"/>
        <v>0.99148936170212765</v>
      </c>
      <c r="G360" s="59">
        <f t="shared" si="31"/>
        <v>0.99148936170212765</v>
      </c>
    </row>
    <row r="361" spans="1:7">
      <c r="A361" s="55" t="s">
        <v>458</v>
      </c>
      <c r="B361" s="55" t="s">
        <v>842</v>
      </c>
      <c r="C361" s="56">
        <v>2207</v>
      </c>
      <c r="D361" s="57">
        <v>3524</v>
      </c>
      <c r="E361" s="57">
        <f>SUM(E354:E360)</f>
        <v>746</v>
      </c>
      <c r="F361" s="58">
        <f t="shared" si="30"/>
        <v>0.21169125993189558</v>
      </c>
      <c r="G361" s="59">
        <f t="shared" si="31"/>
        <v>0.21169125993189558</v>
      </c>
    </row>
    <row r="362" spans="1:7" ht="30">
      <c r="A362" s="55" t="s">
        <v>336</v>
      </c>
      <c r="B362" s="55" t="s">
        <v>843</v>
      </c>
      <c r="C362" s="56">
        <v>467</v>
      </c>
      <c r="D362" s="57">
        <v>272</v>
      </c>
      <c r="E362" s="57">
        <v>76</v>
      </c>
      <c r="F362" s="58">
        <f t="shared" si="30"/>
        <v>0.27941176470588236</v>
      </c>
      <c r="G362" s="59">
        <f t="shared" si="31"/>
        <v>0.27941176470588236</v>
      </c>
    </row>
    <row r="363" spans="1:7" ht="30">
      <c r="A363" s="55" t="s">
        <v>333</v>
      </c>
      <c r="B363" s="55" t="s">
        <v>844</v>
      </c>
      <c r="C363" s="56">
        <v>992</v>
      </c>
      <c r="D363" s="57">
        <v>2150</v>
      </c>
      <c r="E363" s="57">
        <v>985</v>
      </c>
      <c r="F363" s="58">
        <f t="shared" si="30"/>
        <v>0.45813953488372094</v>
      </c>
      <c r="G363" s="59">
        <f t="shared" si="31"/>
        <v>0.45813953488372094</v>
      </c>
    </row>
    <row r="364" spans="1:7" ht="30">
      <c r="A364" s="55" t="s">
        <v>348</v>
      </c>
      <c r="B364" s="55" t="s">
        <v>845</v>
      </c>
      <c r="C364" s="56">
        <v>73</v>
      </c>
      <c r="D364" s="57">
        <v>333</v>
      </c>
      <c r="E364" s="57">
        <v>101</v>
      </c>
      <c r="F364" s="58">
        <f t="shared" si="30"/>
        <v>0.3033033033033033</v>
      </c>
      <c r="G364" s="59">
        <f t="shared" si="31"/>
        <v>0.3033033033033033</v>
      </c>
    </row>
    <row r="365" spans="1:7" ht="30">
      <c r="A365" s="55" t="s">
        <v>346</v>
      </c>
      <c r="B365" s="55" t="s">
        <v>846</v>
      </c>
      <c r="C365" s="56">
        <v>59</v>
      </c>
      <c r="D365" s="57">
        <v>366</v>
      </c>
      <c r="E365" s="57">
        <v>70</v>
      </c>
      <c r="F365" s="58">
        <f t="shared" si="30"/>
        <v>0.19125683060109289</v>
      </c>
      <c r="G365" s="59">
        <f t="shared" si="31"/>
        <v>0.19125683060109289</v>
      </c>
    </row>
    <row r="366" spans="1:7">
      <c r="A366" s="55" t="s">
        <v>355</v>
      </c>
      <c r="B366" s="55" t="s">
        <v>847</v>
      </c>
      <c r="C366" s="56">
        <v>5</v>
      </c>
      <c r="D366" s="57">
        <v>71</v>
      </c>
      <c r="E366" s="57">
        <v>52</v>
      </c>
      <c r="F366" s="58">
        <f t="shared" si="30"/>
        <v>0.73239436619718312</v>
      </c>
      <c r="G366" s="59">
        <f t="shared" si="31"/>
        <v>0.73239436619718312</v>
      </c>
    </row>
    <row r="367" spans="1:7" ht="45">
      <c r="A367" s="55" t="s">
        <v>350</v>
      </c>
      <c r="B367" s="55" t="s">
        <v>848</v>
      </c>
      <c r="C367" s="56">
        <v>27</v>
      </c>
      <c r="D367" s="57">
        <v>56</v>
      </c>
      <c r="E367" s="57">
        <v>26</v>
      </c>
      <c r="F367" s="58">
        <f t="shared" si="30"/>
        <v>0.4642857142857143</v>
      </c>
      <c r="G367" s="59">
        <f t="shared" si="31"/>
        <v>0.4642857142857143</v>
      </c>
    </row>
    <row r="368" spans="1:7">
      <c r="A368" s="55" t="s">
        <v>344</v>
      </c>
      <c r="B368" s="55" t="s">
        <v>849</v>
      </c>
      <c r="C368" s="56">
        <v>77</v>
      </c>
      <c r="D368" s="57">
        <v>460</v>
      </c>
      <c r="E368" s="57">
        <v>275</v>
      </c>
      <c r="F368" s="58">
        <f t="shared" si="30"/>
        <v>0.59782608695652173</v>
      </c>
      <c r="G368" s="59">
        <f t="shared" si="31"/>
        <v>0.59782608695652173</v>
      </c>
    </row>
    <row r="369" spans="1:7">
      <c r="A369" s="55" t="s">
        <v>356</v>
      </c>
      <c r="B369" s="55" t="s">
        <v>850</v>
      </c>
      <c r="C369" s="56">
        <v>43</v>
      </c>
      <c r="D369" s="57">
        <v>238</v>
      </c>
      <c r="E369" s="57">
        <v>98</v>
      </c>
      <c r="F369" s="58">
        <f t="shared" si="30"/>
        <v>0.41176470588235292</v>
      </c>
      <c r="G369" s="59">
        <f t="shared" si="31"/>
        <v>0.41176470588235292</v>
      </c>
    </row>
    <row r="370" spans="1:7" ht="30">
      <c r="A370" s="55" t="s">
        <v>340</v>
      </c>
      <c r="B370" s="55" t="s">
        <v>851</v>
      </c>
      <c r="C370" s="56">
        <v>47</v>
      </c>
      <c r="D370" s="57">
        <v>112</v>
      </c>
      <c r="E370" s="57">
        <v>42</v>
      </c>
      <c r="F370" s="58">
        <f t="shared" si="30"/>
        <v>0.375</v>
      </c>
      <c r="G370" s="59">
        <f t="shared" si="31"/>
        <v>0.375</v>
      </c>
    </row>
    <row r="371" spans="1:7" ht="30">
      <c r="A371" s="55" t="s">
        <v>349</v>
      </c>
      <c r="B371" s="55" t="s">
        <v>852</v>
      </c>
      <c r="C371" s="56">
        <v>10</v>
      </c>
      <c r="D371" s="57">
        <v>139</v>
      </c>
      <c r="E371" s="57">
        <v>41</v>
      </c>
      <c r="F371" s="58">
        <f t="shared" si="30"/>
        <v>0.29496402877697842</v>
      </c>
      <c r="G371" s="59">
        <f t="shared" si="31"/>
        <v>0.29496402877697842</v>
      </c>
    </row>
    <row r="372" spans="1:7" ht="60">
      <c r="A372" s="55" t="s">
        <v>343</v>
      </c>
      <c r="B372" s="55" t="s">
        <v>853</v>
      </c>
      <c r="C372" s="56">
        <v>28</v>
      </c>
      <c r="D372" s="57">
        <v>132</v>
      </c>
      <c r="E372" s="57">
        <v>64</v>
      </c>
      <c r="F372" s="58">
        <f t="shared" si="30"/>
        <v>0.48484848484848486</v>
      </c>
      <c r="G372" s="59">
        <f t="shared" si="31"/>
        <v>0.48484848484848486</v>
      </c>
    </row>
    <row r="373" spans="1:7" ht="30">
      <c r="A373" s="55" t="s">
        <v>354</v>
      </c>
      <c r="B373" s="55" t="s">
        <v>854</v>
      </c>
      <c r="C373" s="56">
        <v>60</v>
      </c>
      <c r="D373" s="57">
        <v>276</v>
      </c>
      <c r="E373" s="57">
        <v>62</v>
      </c>
      <c r="F373" s="58">
        <f t="shared" si="30"/>
        <v>0.22463768115942029</v>
      </c>
      <c r="G373" s="59">
        <f t="shared" si="31"/>
        <v>0.22463768115942029</v>
      </c>
    </row>
    <row r="374" spans="1:7">
      <c r="A374" s="55" t="s">
        <v>459</v>
      </c>
      <c r="B374" s="55" t="s">
        <v>855</v>
      </c>
      <c r="C374" s="56">
        <v>1449</v>
      </c>
      <c r="D374" s="57">
        <v>6144</v>
      </c>
      <c r="E374" s="57">
        <f>SUM(E356:E373)</f>
        <v>3231</v>
      </c>
      <c r="F374" s="58">
        <f t="shared" si="30"/>
        <v>0.52587890625</v>
      </c>
      <c r="G374" s="59">
        <f t="shared" si="31"/>
        <v>0.52587890625</v>
      </c>
    </row>
    <row r="375" spans="1:7">
      <c r="A375" s="55" t="s">
        <v>339</v>
      </c>
      <c r="B375" s="55" t="s">
        <v>856</v>
      </c>
      <c r="C375" s="56">
        <v>612</v>
      </c>
      <c r="D375" s="57">
        <v>2291</v>
      </c>
      <c r="E375" s="57">
        <v>1138</v>
      </c>
      <c r="F375" s="58">
        <f t="shared" si="30"/>
        <v>0.49672632038411174</v>
      </c>
      <c r="G375" s="59">
        <f t="shared" si="31"/>
        <v>0.49672632038411174</v>
      </c>
    </row>
    <row r="376" spans="1:7" ht="60">
      <c r="A376" s="55" t="s">
        <v>352</v>
      </c>
      <c r="B376" s="55" t="s">
        <v>857</v>
      </c>
      <c r="C376" s="56">
        <v>189</v>
      </c>
      <c r="D376" s="57">
        <v>664</v>
      </c>
      <c r="E376" s="57">
        <v>564</v>
      </c>
      <c r="F376" s="58">
        <f t="shared" si="30"/>
        <v>0.8493975903614458</v>
      </c>
      <c r="G376" s="59">
        <f t="shared" si="31"/>
        <v>0.8493975903614458</v>
      </c>
    </row>
    <row r="377" spans="1:7" ht="30">
      <c r="A377" s="55" t="s">
        <v>345</v>
      </c>
      <c r="B377" s="55" t="s">
        <v>858</v>
      </c>
      <c r="C377" s="56">
        <v>62</v>
      </c>
      <c r="D377" s="57">
        <v>115</v>
      </c>
      <c r="E377" s="57">
        <v>62</v>
      </c>
      <c r="F377" s="58">
        <f t="shared" si="30"/>
        <v>0.53913043478260869</v>
      </c>
      <c r="G377" s="59">
        <f t="shared" si="31"/>
        <v>0.53913043478260869</v>
      </c>
    </row>
    <row r="378" spans="1:7" ht="30">
      <c r="A378" s="55" t="s">
        <v>347</v>
      </c>
      <c r="B378" s="55" t="s">
        <v>859</v>
      </c>
      <c r="C378" s="56">
        <v>23</v>
      </c>
      <c r="D378" s="57">
        <v>59</v>
      </c>
      <c r="E378" s="57">
        <v>83</v>
      </c>
      <c r="F378" s="58">
        <f t="shared" si="30"/>
        <v>1.4067796610169492</v>
      </c>
      <c r="G378" s="59">
        <f t="shared" si="31"/>
        <v>1</v>
      </c>
    </row>
    <row r="379" spans="1:7" ht="30">
      <c r="A379" s="55" t="s">
        <v>353</v>
      </c>
      <c r="B379" s="55" t="s">
        <v>860</v>
      </c>
      <c r="C379" s="56">
        <v>73</v>
      </c>
      <c r="D379" s="57">
        <v>315</v>
      </c>
      <c r="E379" s="57">
        <v>83</v>
      </c>
      <c r="F379" s="58">
        <f t="shared" si="30"/>
        <v>0.2634920634920635</v>
      </c>
      <c r="G379" s="59">
        <f t="shared" si="31"/>
        <v>0.2634920634920635</v>
      </c>
    </row>
    <row r="380" spans="1:7" ht="45">
      <c r="A380" s="55" t="s">
        <v>341</v>
      </c>
      <c r="B380" s="55" t="s">
        <v>861</v>
      </c>
      <c r="C380" s="56">
        <v>33</v>
      </c>
      <c r="D380" s="57">
        <v>214</v>
      </c>
      <c r="E380" s="57">
        <v>48</v>
      </c>
      <c r="F380" s="58">
        <f t="shared" si="30"/>
        <v>0.22429906542056074</v>
      </c>
      <c r="G380" s="59">
        <f t="shared" si="31"/>
        <v>0.22429906542056074</v>
      </c>
    </row>
    <row r="381" spans="1:7" ht="45">
      <c r="A381" s="55" t="s">
        <v>342</v>
      </c>
      <c r="B381" s="55" t="s">
        <v>862</v>
      </c>
      <c r="C381" s="56">
        <v>0</v>
      </c>
      <c r="D381" s="57">
        <v>121</v>
      </c>
      <c r="E381" s="57">
        <v>41</v>
      </c>
      <c r="F381" s="58">
        <f t="shared" si="30"/>
        <v>0.33884297520661155</v>
      </c>
      <c r="G381" s="59">
        <f t="shared" si="31"/>
        <v>0.33884297520661155</v>
      </c>
    </row>
    <row r="382" spans="1:7">
      <c r="A382" s="55" t="s">
        <v>351</v>
      </c>
      <c r="B382" s="55" t="s">
        <v>863</v>
      </c>
      <c r="C382" s="56">
        <v>28</v>
      </c>
      <c r="D382" s="57">
        <v>182</v>
      </c>
      <c r="E382" s="57">
        <v>18</v>
      </c>
      <c r="F382" s="58">
        <f t="shared" si="30"/>
        <v>9.8901098901098897E-2</v>
      </c>
      <c r="G382" s="59">
        <f t="shared" si="31"/>
        <v>9.8901098901098897E-2</v>
      </c>
    </row>
    <row r="383" spans="1:7">
      <c r="A383" s="55" t="s">
        <v>460</v>
      </c>
      <c r="B383" s="55" t="s">
        <v>864</v>
      </c>
      <c r="C383" s="56">
        <v>1567</v>
      </c>
      <c r="D383" s="57">
        <v>1262</v>
      </c>
      <c r="E383" s="57">
        <f>SUM(E381:E382)</f>
        <v>59</v>
      </c>
      <c r="F383" s="58">
        <f t="shared" si="30"/>
        <v>4.6751188589540409E-2</v>
      </c>
      <c r="G383" s="59">
        <f t="shared" si="31"/>
        <v>4.6751188589540409E-2</v>
      </c>
    </row>
    <row r="384" spans="1:7" ht="30">
      <c r="A384" s="55" t="s">
        <v>357</v>
      </c>
      <c r="B384" s="55" t="s">
        <v>865</v>
      </c>
      <c r="C384" s="56">
        <v>630</v>
      </c>
      <c r="D384" s="57">
        <v>1050</v>
      </c>
      <c r="E384" s="57">
        <v>426</v>
      </c>
      <c r="F384" s="58">
        <f t="shared" ref="F384:F406" si="32">E384/D384</f>
        <v>0.40571428571428569</v>
      </c>
      <c r="G384" s="59">
        <f t="shared" ref="G384:G406" si="33">IF(F384&gt;1,1,F384)</f>
        <v>0.40571428571428569</v>
      </c>
    </row>
    <row r="385" spans="1:7" ht="30">
      <c r="A385" s="55" t="s">
        <v>358</v>
      </c>
      <c r="B385" s="55" t="s">
        <v>866</v>
      </c>
      <c r="C385" s="56">
        <v>937</v>
      </c>
      <c r="D385" s="57">
        <v>212</v>
      </c>
      <c r="E385" s="57">
        <v>276</v>
      </c>
      <c r="F385" s="58">
        <f t="shared" si="32"/>
        <v>1.3018867924528301</v>
      </c>
      <c r="G385" s="59">
        <f t="shared" si="33"/>
        <v>1</v>
      </c>
    </row>
    <row r="386" spans="1:7" ht="30">
      <c r="A386" s="55" t="s">
        <v>359</v>
      </c>
      <c r="B386" s="55" t="s">
        <v>867</v>
      </c>
      <c r="C386" s="56">
        <v>204</v>
      </c>
      <c r="D386" s="57">
        <v>804</v>
      </c>
      <c r="E386" s="57">
        <v>466</v>
      </c>
      <c r="F386" s="58">
        <f t="shared" si="32"/>
        <v>0.57960199004975121</v>
      </c>
      <c r="G386" s="59">
        <f t="shared" si="33"/>
        <v>0.57960199004975121</v>
      </c>
    </row>
    <row r="387" spans="1:7" ht="30">
      <c r="A387" s="55" t="s">
        <v>360</v>
      </c>
      <c r="B387" s="55" t="s">
        <v>868</v>
      </c>
      <c r="C387" s="56">
        <v>37</v>
      </c>
      <c r="D387" s="57">
        <v>244</v>
      </c>
      <c r="E387" s="57">
        <v>48</v>
      </c>
      <c r="F387" s="58">
        <f t="shared" si="32"/>
        <v>0.19672131147540983</v>
      </c>
      <c r="G387" s="59">
        <f t="shared" si="33"/>
        <v>0.19672131147540983</v>
      </c>
    </row>
    <row r="388" spans="1:7" ht="30">
      <c r="A388" s="55" t="s">
        <v>362</v>
      </c>
      <c r="B388" s="55" t="s">
        <v>869</v>
      </c>
      <c r="C388" s="56">
        <v>62</v>
      </c>
      <c r="D388" s="57">
        <v>351</v>
      </c>
      <c r="E388" s="57">
        <v>297</v>
      </c>
      <c r="F388" s="58">
        <f t="shared" si="32"/>
        <v>0.84615384615384615</v>
      </c>
      <c r="G388" s="59">
        <f t="shared" si="33"/>
        <v>0.84615384615384615</v>
      </c>
    </row>
    <row r="389" spans="1:7" ht="45">
      <c r="A389" s="55" t="s">
        <v>361</v>
      </c>
      <c r="B389" s="55" t="s">
        <v>870</v>
      </c>
      <c r="C389" s="56">
        <v>76</v>
      </c>
      <c r="D389" s="57">
        <v>165</v>
      </c>
      <c r="E389" s="57">
        <v>111</v>
      </c>
      <c r="F389" s="58">
        <f t="shared" si="32"/>
        <v>0.67272727272727273</v>
      </c>
      <c r="G389" s="59">
        <f t="shared" si="33"/>
        <v>0.67272727272727273</v>
      </c>
    </row>
    <row r="390" spans="1:7" ht="30">
      <c r="A390" s="55" t="s">
        <v>363</v>
      </c>
      <c r="B390" s="55" t="s">
        <v>871</v>
      </c>
      <c r="C390" s="56">
        <v>98</v>
      </c>
      <c r="D390" s="57">
        <v>181</v>
      </c>
      <c r="E390" s="57">
        <v>60</v>
      </c>
      <c r="F390" s="58">
        <f t="shared" si="32"/>
        <v>0.33149171270718231</v>
      </c>
      <c r="G390" s="59">
        <f t="shared" si="33"/>
        <v>0.33149171270718231</v>
      </c>
    </row>
    <row r="391" spans="1:7">
      <c r="A391" s="55" t="s">
        <v>461</v>
      </c>
      <c r="B391" s="55" t="s">
        <v>872</v>
      </c>
      <c r="C391" s="56">
        <v>273</v>
      </c>
      <c r="D391" s="57">
        <v>941</v>
      </c>
      <c r="E391" s="57">
        <f>SUM(E387:E390)</f>
        <v>516</v>
      </c>
      <c r="F391" s="58">
        <f t="shared" si="32"/>
        <v>0.54835281615302867</v>
      </c>
      <c r="G391" s="59">
        <f t="shared" si="33"/>
        <v>0.54835281615302867</v>
      </c>
    </row>
    <row r="392" spans="1:7" ht="30">
      <c r="A392" s="55" t="s">
        <v>364</v>
      </c>
      <c r="B392" s="55" t="s">
        <v>873</v>
      </c>
      <c r="C392" s="56">
        <v>81</v>
      </c>
      <c r="D392" s="57">
        <v>298</v>
      </c>
      <c r="E392" s="57">
        <v>208</v>
      </c>
      <c r="F392" s="58">
        <f t="shared" si="32"/>
        <v>0.69798657718120805</v>
      </c>
      <c r="G392" s="59">
        <f t="shared" si="33"/>
        <v>0.69798657718120805</v>
      </c>
    </row>
    <row r="393" spans="1:7" ht="30">
      <c r="A393" s="55" t="s">
        <v>372</v>
      </c>
      <c r="B393" s="55" t="s">
        <v>874</v>
      </c>
      <c r="C393" s="56">
        <v>166</v>
      </c>
      <c r="D393" s="57">
        <v>321</v>
      </c>
      <c r="E393" s="57">
        <v>301</v>
      </c>
      <c r="F393" s="58">
        <f t="shared" si="32"/>
        <v>0.93769470404984423</v>
      </c>
      <c r="G393" s="59">
        <f t="shared" si="33"/>
        <v>0.93769470404984423</v>
      </c>
    </row>
    <row r="394" spans="1:7">
      <c r="A394" s="55" t="s">
        <v>368</v>
      </c>
      <c r="B394" s="55" t="s">
        <v>875</v>
      </c>
      <c r="C394" s="56">
        <v>28</v>
      </c>
      <c r="D394" s="57">
        <v>132</v>
      </c>
      <c r="E394" s="57">
        <v>41</v>
      </c>
      <c r="F394" s="58">
        <f t="shared" si="32"/>
        <v>0.31060606060606061</v>
      </c>
      <c r="G394" s="59">
        <f t="shared" si="33"/>
        <v>0.31060606060606061</v>
      </c>
    </row>
    <row r="395" spans="1:7" ht="45">
      <c r="A395" s="55" t="s">
        <v>365</v>
      </c>
      <c r="B395" s="55" t="s">
        <v>876</v>
      </c>
      <c r="C395" s="56">
        <v>151</v>
      </c>
      <c r="D395" s="57">
        <v>207</v>
      </c>
      <c r="E395" s="57">
        <v>74</v>
      </c>
      <c r="F395" s="58">
        <f t="shared" si="32"/>
        <v>0.35748792270531399</v>
      </c>
      <c r="G395" s="59">
        <f t="shared" si="33"/>
        <v>0.35748792270531399</v>
      </c>
    </row>
    <row r="396" spans="1:7" ht="30">
      <c r="A396" s="55" t="s">
        <v>371</v>
      </c>
      <c r="B396" s="55" t="s">
        <v>877</v>
      </c>
      <c r="C396" s="56">
        <v>176</v>
      </c>
      <c r="D396" s="57">
        <v>201</v>
      </c>
      <c r="E396" s="57">
        <v>41</v>
      </c>
      <c r="F396" s="58">
        <f t="shared" si="32"/>
        <v>0.20398009950248755</v>
      </c>
      <c r="G396" s="59">
        <f t="shared" si="33"/>
        <v>0.20398009950248755</v>
      </c>
    </row>
    <row r="397" spans="1:7" ht="30">
      <c r="A397" s="55" t="s">
        <v>367</v>
      </c>
      <c r="B397" s="55" t="s">
        <v>878</v>
      </c>
      <c r="C397" s="56">
        <v>140</v>
      </c>
      <c r="D397" s="57">
        <v>265</v>
      </c>
      <c r="E397" s="57">
        <v>171</v>
      </c>
      <c r="F397" s="58">
        <f t="shared" si="32"/>
        <v>0.6452830188679245</v>
      </c>
      <c r="G397" s="59">
        <f t="shared" si="33"/>
        <v>0.6452830188679245</v>
      </c>
    </row>
    <row r="398" spans="1:7" ht="30">
      <c r="A398" s="55" t="s">
        <v>366</v>
      </c>
      <c r="B398" s="55" t="s">
        <v>879</v>
      </c>
      <c r="C398" s="56">
        <v>149</v>
      </c>
      <c r="D398" s="57">
        <v>636</v>
      </c>
      <c r="E398" s="57">
        <v>572</v>
      </c>
      <c r="F398" s="58">
        <f t="shared" si="32"/>
        <v>0.89937106918238996</v>
      </c>
      <c r="G398" s="59">
        <f t="shared" si="33"/>
        <v>0.89937106918238996</v>
      </c>
    </row>
    <row r="399" spans="1:7" ht="45">
      <c r="A399" s="55" t="s">
        <v>374</v>
      </c>
      <c r="B399" s="55" t="s">
        <v>880</v>
      </c>
      <c r="C399" s="56">
        <v>123</v>
      </c>
      <c r="D399" s="57">
        <v>15</v>
      </c>
      <c r="E399" s="57">
        <v>25</v>
      </c>
      <c r="F399" s="58">
        <f t="shared" si="32"/>
        <v>1.6666666666666667</v>
      </c>
      <c r="G399" s="59">
        <f t="shared" si="33"/>
        <v>1</v>
      </c>
    </row>
    <row r="400" spans="1:7" ht="45">
      <c r="A400" s="55" t="s">
        <v>373</v>
      </c>
      <c r="B400" s="55" t="s">
        <v>881</v>
      </c>
      <c r="C400" s="56">
        <v>78</v>
      </c>
      <c r="D400" s="57">
        <v>114</v>
      </c>
      <c r="E400" s="57">
        <v>48</v>
      </c>
      <c r="F400" s="58">
        <f t="shared" si="32"/>
        <v>0.42105263157894735</v>
      </c>
      <c r="G400" s="59">
        <f t="shared" si="33"/>
        <v>0.42105263157894735</v>
      </c>
    </row>
    <row r="401" spans="1:7" ht="30">
      <c r="A401" s="55" t="s">
        <v>369</v>
      </c>
      <c r="B401" s="55" t="s">
        <v>882</v>
      </c>
      <c r="C401" s="56">
        <v>869</v>
      </c>
      <c r="D401" s="57">
        <v>703</v>
      </c>
      <c r="E401" s="57">
        <v>81</v>
      </c>
      <c r="F401" s="58">
        <f t="shared" si="32"/>
        <v>0.11522048364153627</v>
      </c>
      <c r="G401" s="59">
        <f t="shared" si="33"/>
        <v>0.11522048364153627</v>
      </c>
    </row>
    <row r="402" spans="1:7" ht="30">
      <c r="A402" s="55" t="s">
        <v>370</v>
      </c>
      <c r="B402" s="55" t="s">
        <v>883</v>
      </c>
      <c r="C402" s="56">
        <v>24</v>
      </c>
      <c r="D402" s="57">
        <v>24</v>
      </c>
      <c r="E402" s="57">
        <v>53</v>
      </c>
      <c r="F402" s="58">
        <f t="shared" si="32"/>
        <v>2.2083333333333335</v>
      </c>
      <c r="G402" s="59">
        <f t="shared" si="33"/>
        <v>1</v>
      </c>
    </row>
    <row r="403" spans="1:7">
      <c r="A403" s="55" t="s">
        <v>462</v>
      </c>
      <c r="B403" s="55" t="s">
        <v>884</v>
      </c>
      <c r="C403" s="56">
        <v>1904</v>
      </c>
      <c r="D403" s="57">
        <v>2618</v>
      </c>
      <c r="E403" s="57">
        <f>SUM(E393:E402)</f>
        <v>1407</v>
      </c>
      <c r="F403" s="58">
        <f t="shared" si="32"/>
        <v>0.53743315508021394</v>
      </c>
      <c r="G403" s="59">
        <f t="shared" si="33"/>
        <v>0.53743315508021394</v>
      </c>
    </row>
    <row r="404" spans="1:7">
      <c r="A404" s="55" t="s">
        <v>382</v>
      </c>
      <c r="B404" s="55" t="s">
        <v>885</v>
      </c>
      <c r="C404" s="56">
        <v>86</v>
      </c>
      <c r="D404" s="57">
        <v>48</v>
      </c>
      <c r="E404" s="57">
        <v>0</v>
      </c>
      <c r="F404" s="58">
        <f t="shared" si="32"/>
        <v>0</v>
      </c>
      <c r="G404" s="59">
        <f t="shared" si="33"/>
        <v>0</v>
      </c>
    </row>
    <row r="405" spans="1:7" ht="30">
      <c r="A405" s="55" t="s">
        <v>376</v>
      </c>
      <c r="B405" s="55" t="s">
        <v>886</v>
      </c>
      <c r="C405" s="56">
        <v>349</v>
      </c>
      <c r="D405" s="57">
        <v>662</v>
      </c>
      <c r="E405" s="57">
        <v>344</v>
      </c>
      <c r="F405" s="58">
        <f t="shared" si="32"/>
        <v>0.51963746223564955</v>
      </c>
      <c r="G405" s="59">
        <f t="shared" si="33"/>
        <v>0.51963746223564955</v>
      </c>
    </row>
    <row r="406" spans="1:7" ht="45">
      <c r="A406" s="55" t="s">
        <v>386</v>
      </c>
      <c r="B406" s="55" t="s">
        <v>887</v>
      </c>
      <c r="C406" s="56">
        <v>137</v>
      </c>
      <c r="D406" s="57">
        <v>942</v>
      </c>
      <c r="E406" s="57">
        <v>3</v>
      </c>
      <c r="F406" s="58">
        <f t="shared" si="32"/>
        <v>3.1847133757961785E-3</v>
      </c>
      <c r="G406" s="59">
        <f t="shared" si="33"/>
        <v>3.1847133757961785E-3</v>
      </c>
    </row>
    <row r="407" spans="1:7" ht="30">
      <c r="A407" s="55" t="s">
        <v>385</v>
      </c>
      <c r="B407" s="55" t="s">
        <v>888</v>
      </c>
      <c r="C407" s="56">
        <v>18</v>
      </c>
      <c r="D407" s="57">
        <v>0</v>
      </c>
      <c r="E407" s="57">
        <v>0</v>
      </c>
      <c r="F407" s="58">
        <v>0</v>
      </c>
      <c r="G407" s="59">
        <v>0</v>
      </c>
    </row>
    <row r="408" spans="1:7" ht="30">
      <c r="A408" s="55" t="s">
        <v>384</v>
      </c>
      <c r="B408" s="55" t="s">
        <v>889</v>
      </c>
      <c r="C408" s="56">
        <v>763</v>
      </c>
      <c r="D408" s="57">
        <v>1100</v>
      </c>
      <c r="E408" s="57">
        <v>427</v>
      </c>
      <c r="F408" s="58">
        <f t="shared" ref="F408:F439" si="34">E408/D408</f>
        <v>0.38818181818181818</v>
      </c>
      <c r="G408" s="59">
        <f t="shared" ref="G408:G439" si="35">IF(F408&gt;1,1,F408)</f>
        <v>0.38818181818181818</v>
      </c>
    </row>
    <row r="409" spans="1:7" ht="30">
      <c r="A409" s="55" t="s">
        <v>377</v>
      </c>
      <c r="B409" s="55" t="s">
        <v>890</v>
      </c>
      <c r="C409" s="56">
        <v>460</v>
      </c>
      <c r="D409" s="57">
        <v>1523</v>
      </c>
      <c r="E409" s="57">
        <v>1672</v>
      </c>
      <c r="F409" s="58">
        <f t="shared" si="34"/>
        <v>1.0978332239001969</v>
      </c>
      <c r="G409" s="59">
        <f t="shared" si="35"/>
        <v>1</v>
      </c>
    </row>
    <row r="410" spans="1:7" ht="30">
      <c r="A410" s="55" t="s">
        <v>379</v>
      </c>
      <c r="B410" s="55" t="s">
        <v>891</v>
      </c>
      <c r="C410" s="56">
        <v>138</v>
      </c>
      <c r="D410" s="57">
        <v>62</v>
      </c>
      <c r="E410" s="57">
        <v>57</v>
      </c>
      <c r="F410" s="58">
        <f t="shared" si="34"/>
        <v>0.91935483870967738</v>
      </c>
      <c r="G410" s="59">
        <f t="shared" si="35"/>
        <v>0.91935483870967738</v>
      </c>
    </row>
    <row r="411" spans="1:7" ht="45">
      <c r="A411" s="55" t="s">
        <v>378</v>
      </c>
      <c r="B411" s="55" t="s">
        <v>892</v>
      </c>
      <c r="C411" s="56">
        <v>278</v>
      </c>
      <c r="D411" s="57">
        <v>1178</v>
      </c>
      <c r="E411" s="57">
        <v>1273</v>
      </c>
      <c r="F411" s="58">
        <f t="shared" si="34"/>
        <v>1.0806451612903225</v>
      </c>
      <c r="G411" s="59">
        <f t="shared" si="35"/>
        <v>1</v>
      </c>
    </row>
    <row r="412" spans="1:7" ht="30">
      <c r="A412" s="55" t="s">
        <v>375</v>
      </c>
      <c r="B412" s="55" t="s">
        <v>893</v>
      </c>
      <c r="C412" s="56">
        <v>520</v>
      </c>
      <c r="D412" s="57">
        <v>747</v>
      </c>
      <c r="E412" s="57">
        <v>687</v>
      </c>
      <c r="F412" s="58">
        <f t="shared" si="34"/>
        <v>0.91967871485943775</v>
      </c>
      <c r="G412" s="59">
        <f t="shared" si="35"/>
        <v>0.91967871485943775</v>
      </c>
    </row>
    <row r="413" spans="1:7">
      <c r="A413" s="55" t="s">
        <v>463</v>
      </c>
      <c r="B413" s="55" t="s">
        <v>894</v>
      </c>
      <c r="C413" s="56">
        <v>4952</v>
      </c>
      <c r="D413" s="57">
        <v>6219</v>
      </c>
      <c r="E413" s="57">
        <f>SUM(E401:E412)</f>
        <v>6004</v>
      </c>
      <c r="F413" s="58">
        <f t="shared" si="34"/>
        <v>0.96542852548641256</v>
      </c>
      <c r="G413" s="59">
        <f t="shared" si="35"/>
        <v>0.96542852548641256</v>
      </c>
    </row>
    <row r="414" spans="1:7" ht="30">
      <c r="A414" s="55" t="s">
        <v>381</v>
      </c>
      <c r="B414" s="55" t="s">
        <v>895</v>
      </c>
      <c r="C414" s="56">
        <v>2108</v>
      </c>
      <c r="D414" s="57">
        <v>728</v>
      </c>
      <c r="E414" s="57">
        <v>885</v>
      </c>
      <c r="F414" s="58">
        <f t="shared" si="34"/>
        <v>1.2156593406593406</v>
      </c>
      <c r="G414" s="59">
        <f t="shared" si="35"/>
        <v>1</v>
      </c>
    </row>
    <row r="415" spans="1:7" ht="30">
      <c r="A415" s="55" t="s">
        <v>380</v>
      </c>
      <c r="B415" s="55" t="s">
        <v>896</v>
      </c>
      <c r="C415" s="56">
        <v>32</v>
      </c>
      <c r="D415" s="57">
        <v>92</v>
      </c>
      <c r="E415" s="57">
        <v>47</v>
      </c>
      <c r="F415" s="58">
        <f t="shared" si="34"/>
        <v>0.51086956521739135</v>
      </c>
      <c r="G415" s="59">
        <f t="shared" si="35"/>
        <v>0.51086956521739135</v>
      </c>
    </row>
    <row r="416" spans="1:7" ht="45">
      <c r="A416" s="55" t="s">
        <v>383</v>
      </c>
      <c r="B416" s="55" t="s">
        <v>897</v>
      </c>
      <c r="C416" s="56">
        <v>63</v>
      </c>
      <c r="D416" s="57">
        <v>17</v>
      </c>
      <c r="E416" s="57">
        <v>16</v>
      </c>
      <c r="F416" s="58">
        <f t="shared" si="34"/>
        <v>0.94117647058823528</v>
      </c>
      <c r="G416" s="59">
        <f t="shared" si="35"/>
        <v>0.94117647058823528</v>
      </c>
    </row>
    <row r="417" spans="1:7" ht="30">
      <c r="A417" s="55" t="s">
        <v>389</v>
      </c>
      <c r="B417" s="55" t="s">
        <v>898</v>
      </c>
      <c r="C417" s="56">
        <v>6</v>
      </c>
      <c r="D417" s="57">
        <v>109</v>
      </c>
      <c r="E417" s="57">
        <v>84</v>
      </c>
      <c r="F417" s="58">
        <f t="shared" si="34"/>
        <v>0.77064220183486243</v>
      </c>
      <c r="G417" s="59">
        <f t="shared" si="35"/>
        <v>0.77064220183486243</v>
      </c>
    </row>
    <row r="418" spans="1:7" ht="30">
      <c r="A418" s="55" t="s">
        <v>387</v>
      </c>
      <c r="B418" s="55" t="s">
        <v>899</v>
      </c>
      <c r="C418" s="56">
        <v>335</v>
      </c>
      <c r="D418" s="57">
        <v>942</v>
      </c>
      <c r="E418" s="57">
        <v>940</v>
      </c>
      <c r="F418" s="58">
        <f t="shared" si="34"/>
        <v>0.99787685774946921</v>
      </c>
      <c r="G418" s="59">
        <f t="shared" si="35"/>
        <v>0.99787685774946921</v>
      </c>
    </row>
    <row r="419" spans="1:7">
      <c r="A419" s="55" t="s">
        <v>464</v>
      </c>
      <c r="B419" s="55" t="s">
        <v>900</v>
      </c>
      <c r="C419" s="56">
        <v>386</v>
      </c>
      <c r="D419" s="57">
        <v>1205</v>
      </c>
      <c r="E419" s="57">
        <f>SUM(E416:E418)</f>
        <v>1040</v>
      </c>
      <c r="F419" s="58">
        <f t="shared" si="34"/>
        <v>0.86307053941908718</v>
      </c>
      <c r="G419" s="59">
        <f t="shared" si="35"/>
        <v>0.86307053941908718</v>
      </c>
    </row>
    <row r="420" spans="1:7" ht="30">
      <c r="A420" s="55" t="s">
        <v>388</v>
      </c>
      <c r="B420" s="55" t="s">
        <v>901</v>
      </c>
      <c r="C420" s="56">
        <v>45</v>
      </c>
      <c r="D420" s="57">
        <v>154</v>
      </c>
      <c r="E420" s="57">
        <v>127</v>
      </c>
      <c r="F420" s="58">
        <f t="shared" si="34"/>
        <v>0.82467532467532467</v>
      </c>
      <c r="G420" s="59">
        <f t="shared" si="35"/>
        <v>0.82467532467532467</v>
      </c>
    </row>
    <row r="421" spans="1:7">
      <c r="A421" s="55" t="s">
        <v>401</v>
      </c>
      <c r="B421" s="55" t="s">
        <v>902</v>
      </c>
      <c r="C421" s="56">
        <v>74</v>
      </c>
      <c r="D421" s="57">
        <v>109</v>
      </c>
      <c r="E421" s="57">
        <v>69</v>
      </c>
      <c r="F421" s="58">
        <f t="shared" si="34"/>
        <v>0.6330275229357798</v>
      </c>
      <c r="G421" s="59">
        <f t="shared" si="35"/>
        <v>0.6330275229357798</v>
      </c>
    </row>
    <row r="422" spans="1:7">
      <c r="A422" s="55" t="s">
        <v>394</v>
      </c>
      <c r="B422" s="55" t="s">
        <v>903</v>
      </c>
      <c r="C422" s="56">
        <v>32</v>
      </c>
      <c r="D422" s="57">
        <v>69</v>
      </c>
      <c r="E422" s="57">
        <v>61</v>
      </c>
      <c r="F422" s="58">
        <f t="shared" si="34"/>
        <v>0.88405797101449279</v>
      </c>
      <c r="G422" s="59">
        <f t="shared" si="35"/>
        <v>0.88405797101449279</v>
      </c>
    </row>
    <row r="423" spans="1:7">
      <c r="A423" s="55" t="s">
        <v>404</v>
      </c>
      <c r="B423" s="55" t="s">
        <v>904</v>
      </c>
      <c r="C423" s="56">
        <v>63</v>
      </c>
      <c r="D423" s="57">
        <v>29</v>
      </c>
      <c r="E423" s="57">
        <v>4</v>
      </c>
      <c r="F423" s="58">
        <f t="shared" si="34"/>
        <v>0.13793103448275862</v>
      </c>
      <c r="G423" s="59">
        <f t="shared" si="35"/>
        <v>0.13793103448275862</v>
      </c>
    </row>
    <row r="424" spans="1:7">
      <c r="A424" s="55" t="s">
        <v>402</v>
      </c>
      <c r="B424" s="55" t="s">
        <v>905</v>
      </c>
      <c r="C424" s="56">
        <v>196</v>
      </c>
      <c r="D424" s="57">
        <v>343</v>
      </c>
      <c r="E424" s="57">
        <v>111</v>
      </c>
      <c r="F424" s="58">
        <f t="shared" si="34"/>
        <v>0.32361516034985421</v>
      </c>
      <c r="G424" s="59">
        <f t="shared" si="35"/>
        <v>0.32361516034985421</v>
      </c>
    </row>
    <row r="425" spans="1:7" ht="45">
      <c r="A425" s="55" t="s">
        <v>399</v>
      </c>
      <c r="B425" s="55" t="s">
        <v>906</v>
      </c>
      <c r="C425" s="56">
        <v>42</v>
      </c>
      <c r="D425" s="57">
        <v>63</v>
      </c>
      <c r="E425" s="57">
        <v>61</v>
      </c>
      <c r="F425" s="58">
        <f t="shared" si="34"/>
        <v>0.96825396825396826</v>
      </c>
      <c r="G425" s="59">
        <f t="shared" si="35"/>
        <v>0.96825396825396826</v>
      </c>
    </row>
    <row r="426" spans="1:7" ht="45">
      <c r="A426" s="55" t="s">
        <v>398</v>
      </c>
      <c r="B426" s="55" t="s">
        <v>907</v>
      </c>
      <c r="C426" s="56">
        <v>33</v>
      </c>
      <c r="D426" s="57">
        <v>23</v>
      </c>
      <c r="E426" s="57">
        <v>4</v>
      </c>
      <c r="F426" s="58">
        <f t="shared" si="34"/>
        <v>0.17391304347826086</v>
      </c>
      <c r="G426" s="59">
        <f t="shared" si="35"/>
        <v>0.17391304347826086</v>
      </c>
    </row>
    <row r="427" spans="1:7">
      <c r="A427" s="55" t="s">
        <v>403</v>
      </c>
      <c r="B427" s="55" t="s">
        <v>908</v>
      </c>
      <c r="C427" s="56">
        <v>20</v>
      </c>
      <c r="D427" s="57">
        <v>2</v>
      </c>
      <c r="E427" s="57">
        <v>0</v>
      </c>
      <c r="F427" s="58">
        <f t="shared" si="34"/>
        <v>0</v>
      </c>
      <c r="G427" s="59">
        <f t="shared" si="35"/>
        <v>0</v>
      </c>
    </row>
    <row r="428" spans="1:7">
      <c r="A428" s="55" t="s">
        <v>397</v>
      </c>
      <c r="B428" s="55" t="s">
        <v>909</v>
      </c>
      <c r="C428" s="56">
        <v>21</v>
      </c>
      <c r="D428" s="57">
        <v>24</v>
      </c>
      <c r="E428" s="57">
        <v>0</v>
      </c>
      <c r="F428" s="58">
        <f t="shared" si="34"/>
        <v>0</v>
      </c>
      <c r="G428" s="59">
        <f t="shared" si="35"/>
        <v>0</v>
      </c>
    </row>
    <row r="429" spans="1:7" ht="45">
      <c r="A429" s="55" t="s">
        <v>395</v>
      </c>
      <c r="B429" s="55" t="s">
        <v>910</v>
      </c>
      <c r="C429" s="56">
        <v>123</v>
      </c>
      <c r="D429" s="57">
        <v>378</v>
      </c>
      <c r="E429" s="57">
        <v>261</v>
      </c>
      <c r="F429" s="58">
        <f t="shared" si="34"/>
        <v>0.69047619047619047</v>
      </c>
      <c r="G429" s="59">
        <f t="shared" si="35"/>
        <v>0.69047619047619047</v>
      </c>
    </row>
    <row r="430" spans="1:7" ht="60">
      <c r="A430" s="55" t="s">
        <v>391</v>
      </c>
      <c r="B430" s="55" t="s">
        <v>911</v>
      </c>
      <c r="C430" s="56">
        <v>46</v>
      </c>
      <c r="D430" s="57">
        <v>462</v>
      </c>
      <c r="E430" s="57">
        <v>150</v>
      </c>
      <c r="F430" s="58">
        <f t="shared" si="34"/>
        <v>0.32467532467532467</v>
      </c>
      <c r="G430" s="59">
        <f t="shared" si="35"/>
        <v>0.32467532467532467</v>
      </c>
    </row>
    <row r="431" spans="1:7">
      <c r="A431" s="55" t="s">
        <v>396</v>
      </c>
      <c r="B431" s="55" t="s">
        <v>912</v>
      </c>
      <c r="C431" s="56">
        <v>13</v>
      </c>
      <c r="D431" s="57">
        <v>135</v>
      </c>
      <c r="E431" s="57">
        <v>101</v>
      </c>
      <c r="F431" s="58">
        <f t="shared" si="34"/>
        <v>0.74814814814814812</v>
      </c>
      <c r="G431" s="59">
        <f t="shared" si="35"/>
        <v>0.74814814814814812</v>
      </c>
    </row>
    <row r="432" spans="1:7" ht="30">
      <c r="A432" s="55" t="s">
        <v>405</v>
      </c>
      <c r="B432" s="55" t="s">
        <v>913</v>
      </c>
      <c r="C432" s="56">
        <v>54</v>
      </c>
      <c r="D432" s="57">
        <v>53</v>
      </c>
      <c r="E432" s="57">
        <v>27</v>
      </c>
      <c r="F432" s="58">
        <f t="shared" si="34"/>
        <v>0.50943396226415094</v>
      </c>
      <c r="G432" s="59">
        <f t="shared" si="35"/>
        <v>0.50943396226415094</v>
      </c>
    </row>
    <row r="433" spans="1:7" ht="45">
      <c r="A433" s="55" t="s">
        <v>390</v>
      </c>
      <c r="B433" s="55" t="s">
        <v>914</v>
      </c>
      <c r="C433" s="56">
        <v>74</v>
      </c>
      <c r="D433" s="57">
        <v>533</v>
      </c>
      <c r="E433" s="57">
        <v>186</v>
      </c>
      <c r="F433" s="58">
        <f t="shared" si="34"/>
        <v>0.34896810506566606</v>
      </c>
      <c r="G433" s="59">
        <f t="shared" si="35"/>
        <v>0.34896810506566606</v>
      </c>
    </row>
    <row r="434" spans="1:7" ht="30">
      <c r="A434" s="55" t="s">
        <v>392</v>
      </c>
      <c r="B434" s="55" t="s">
        <v>915</v>
      </c>
      <c r="C434" s="56">
        <v>62</v>
      </c>
      <c r="D434" s="57">
        <v>31</v>
      </c>
      <c r="E434" s="57">
        <v>18</v>
      </c>
      <c r="F434" s="58">
        <f t="shared" si="34"/>
        <v>0.58064516129032262</v>
      </c>
      <c r="G434" s="59">
        <f t="shared" si="35"/>
        <v>0.58064516129032262</v>
      </c>
    </row>
    <row r="435" spans="1:7">
      <c r="A435" s="55" t="s">
        <v>465</v>
      </c>
      <c r="B435" s="55" t="s">
        <v>916</v>
      </c>
      <c r="C435" s="56">
        <v>965</v>
      </c>
      <c r="D435" s="57">
        <v>2550</v>
      </c>
      <c r="E435" s="57">
        <f>SUM(E419:E434)</f>
        <v>2220</v>
      </c>
      <c r="F435" s="58">
        <f t="shared" si="34"/>
        <v>0.87058823529411766</v>
      </c>
      <c r="G435" s="59">
        <f t="shared" si="35"/>
        <v>0.87058823529411766</v>
      </c>
    </row>
    <row r="436" spans="1:7" ht="30">
      <c r="A436" s="55" t="s">
        <v>400</v>
      </c>
      <c r="B436" s="55" t="s">
        <v>917</v>
      </c>
      <c r="C436" s="56">
        <v>29</v>
      </c>
      <c r="D436" s="57">
        <v>77</v>
      </c>
      <c r="E436" s="57">
        <v>37</v>
      </c>
      <c r="F436" s="58">
        <f t="shared" si="34"/>
        <v>0.48051948051948051</v>
      </c>
      <c r="G436" s="59">
        <f t="shared" si="35"/>
        <v>0.48051948051948051</v>
      </c>
    </row>
    <row r="437" spans="1:7">
      <c r="A437" s="55" t="s">
        <v>393</v>
      </c>
      <c r="B437" s="55" t="s">
        <v>918</v>
      </c>
      <c r="C437" s="56">
        <v>83</v>
      </c>
      <c r="D437" s="57">
        <v>219</v>
      </c>
      <c r="E437" s="57">
        <v>63</v>
      </c>
      <c r="F437" s="58">
        <f t="shared" si="34"/>
        <v>0.28767123287671231</v>
      </c>
      <c r="G437" s="59">
        <f t="shared" si="35"/>
        <v>0.28767123287671231</v>
      </c>
    </row>
    <row r="438" spans="1:7">
      <c r="A438" s="55" t="s">
        <v>406</v>
      </c>
      <c r="B438" s="55" t="s">
        <v>919</v>
      </c>
      <c r="C438" s="56">
        <v>88</v>
      </c>
      <c r="D438" s="57">
        <v>22</v>
      </c>
      <c r="E438" s="57">
        <v>12</v>
      </c>
      <c r="F438" s="58">
        <f t="shared" si="34"/>
        <v>0.54545454545454541</v>
      </c>
      <c r="G438" s="59">
        <f t="shared" si="35"/>
        <v>0.54545454545454541</v>
      </c>
    </row>
    <row r="439" spans="1:7" ht="30">
      <c r="A439" s="55" t="s">
        <v>408</v>
      </c>
      <c r="B439" s="55" t="s">
        <v>920</v>
      </c>
      <c r="C439" s="56">
        <v>116</v>
      </c>
      <c r="D439" s="57">
        <v>148</v>
      </c>
      <c r="E439" s="57">
        <v>61</v>
      </c>
      <c r="F439" s="58">
        <f t="shared" si="34"/>
        <v>0.41216216216216217</v>
      </c>
      <c r="G439" s="59">
        <f t="shared" si="35"/>
        <v>0.41216216216216217</v>
      </c>
    </row>
    <row r="440" spans="1:7">
      <c r="A440" s="55" t="s">
        <v>466</v>
      </c>
      <c r="B440" s="55" t="s">
        <v>921</v>
      </c>
      <c r="C440" s="56">
        <v>199</v>
      </c>
      <c r="D440" s="57">
        <v>437</v>
      </c>
      <c r="E440" s="57">
        <f>SUM(E438:E439)</f>
        <v>73</v>
      </c>
      <c r="F440" s="58">
        <f t="shared" ref="F440:F460" si="36">E440/D440</f>
        <v>0.16704805491990846</v>
      </c>
      <c r="G440" s="59">
        <f t="shared" ref="G440:G460" si="37">IF(F440&gt;1,1,F440)</f>
        <v>0.16704805491990846</v>
      </c>
    </row>
    <row r="441" spans="1:7" ht="30">
      <c r="A441" s="55" t="s">
        <v>407</v>
      </c>
      <c r="B441" s="55" t="s">
        <v>922</v>
      </c>
      <c r="C441" s="56">
        <v>83</v>
      </c>
      <c r="D441" s="57">
        <v>289</v>
      </c>
      <c r="E441" s="57">
        <v>165</v>
      </c>
      <c r="F441" s="58">
        <f t="shared" si="36"/>
        <v>0.5709342560553633</v>
      </c>
      <c r="G441" s="59">
        <f t="shared" si="37"/>
        <v>0.5709342560553633</v>
      </c>
    </row>
    <row r="442" spans="1:7" ht="30">
      <c r="A442" s="55" t="s">
        <v>413</v>
      </c>
      <c r="B442" s="55" t="s">
        <v>923</v>
      </c>
      <c r="C442" s="56">
        <v>177</v>
      </c>
      <c r="D442" s="57">
        <v>609</v>
      </c>
      <c r="E442" s="57">
        <v>396</v>
      </c>
      <c r="F442" s="58">
        <f t="shared" si="36"/>
        <v>0.65024630541871919</v>
      </c>
      <c r="G442" s="59">
        <f t="shared" si="37"/>
        <v>0.65024630541871919</v>
      </c>
    </row>
    <row r="443" spans="1:7" ht="30">
      <c r="A443" s="55" t="s">
        <v>409</v>
      </c>
      <c r="B443" s="55" t="s">
        <v>924</v>
      </c>
      <c r="C443" s="56">
        <v>881</v>
      </c>
      <c r="D443" s="57">
        <v>3810</v>
      </c>
      <c r="E443" s="57">
        <v>1786</v>
      </c>
      <c r="F443" s="58">
        <f t="shared" si="36"/>
        <v>0.46876640419947507</v>
      </c>
      <c r="G443" s="59">
        <f t="shared" si="37"/>
        <v>0.46876640419947507</v>
      </c>
    </row>
    <row r="444" spans="1:7" ht="30">
      <c r="A444" s="55" t="s">
        <v>411</v>
      </c>
      <c r="B444" s="55" t="s">
        <v>925</v>
      </c>
      <c r="C444" s="56">
        <v>151</v>
      </c>
      <c r="D444" s="57">
        <v>458</v>
      </c>
      <c r="E444" s="57">
        <v>205</v>
      </c>
      <c r="F444" s="58">
        <f t="shared" si="36"/>
        <v>0.44759825327510916</v>
      </c>
      <c r="G444" s="59">
        <f t="shared" si="37"/>
        <v>0.44759825327510916</v>
      </c>
    </row>
    <row r="445" spans="1:7" ht="45">
      <c r="A445" s="55" t="s">
        <v>412</v>
      </c>
      <c r="B445" s="55" t="s">
        <v>926</v>
      </c>
      <c r="C445" s="56">
        <v>213</v>
      </c>
      <c r="D445" s="57">
        <v>582</v>
      </c>
      <c r="E445" s="57">
        <v>419</v>
      </c>
      <c r="F445" s="58">
        <f t="shared" si="36"/>
        <v>0.71993127147766323</v>
      </c>
      <c r="G445" s="59">
        <f t="shared" si="37"/>
        <v>0.71993127147766323</v>
      </c>
    </row>
    <row r="446" spans="1:7" ht="30">
      <c r="A446" s="55" t="s">
        <v>415</v>
      </c>
      <c r="B446" s="55" t="s">
        <v>927</v>
      </c>
      <c r="C446" s="56">
        <v>60</v>
      </c>
      <c r="D446" s="57">
        <v>228</v>
      </c>
      <c r="E446" s="57">
        <v>146</v>
      </c>
      <c r="F446" s="58">
        <f t="shared" si="36"/>
        <v>0.64035087719298245</v>
      </c>
      <c r="G446" s="59">
        <f t="shared" si="37"/>
        <v>0.64035087719298245</v>
      </c>
    </row>
    <row r="447" spans="1:7">
      <c r="A447" s="55" t="s">
        <v>467</v>
      </c>
      <c r="B447" s="55" t="s">
        <v>928</v>
      </c>
      <c r="C447" s="56">
        <v>2311</v>
      </c>
      <c r="D447" s="57">
        <v>6896</v>
      </c>
      <c r="E447" s="57">
        <f>SUM(E440:E446)</f>
        <v>3190</v>
      </c>
      <c r="F447" s="58">
        <f t="shared" si="36"/>
        <v>0.46258700696055682</v>
      </c>
      <c r="G447" s="59">
        <f t="shared" si="37"/>
        <v>0.46258700696055682</v>
      </c>
    </row>
    <row r="448" spans="1:7" ht="30">
      <c r="A448" s="55" t="s">
        <v>410</v>
      </c>
      <c r="B448" s="55" t="s">
        <v>929</v>
      </c>
      <c r="C448" s="56">
        <v>749</v>
      </c>
      <c r="D448" s="57">
        <v>1072</v>
      </c>
      <c r="E448" s="57">
        <v>416</v>
      </c>
      <c r="F448" s="58">
        <f t="shared" si="36"/>
        <v>0.38805970149253732</v>
      </c>
      <c r="G448" s="59">
        <f t="shared" si="37"/>
        <v>0.38805970149253732</v>
      </c>
    </row>
    <row r="449" spans="1:7" ht="30">
      <c r="A449" s="55" t="s">
        <v>414</v>
      </c>
      <c r="B449" s="55" t="s">
        <v>930</v>
      </c>
      <c r="C449" s="56">
        <v>80</v>
      </c>
      <c r="D449" s="57">
        <v>137</v>
      </c>
      <c r="E449" s="57">
        <v>86</v>
      </c>
      <c r="F449" s="58">
        <f t="shared" si="36"/>
        <v>0.62773722627737227</v>
      </c>
      <c r="G449" s="59">
        <f t="shared" si="37"/>
        <v>0.62773722627737227</v>
      </c>
    </row>
    <row r="450" spans="1:7" ht="30">
      <c r="A450" s="55" t="s">
        <v>419</v>
      </c>
      <c r="B450" s="55" t="s">
        <v>931</v>
      </c>
      <c r="C450" s="56">
        <v>121</v>
      </c>
      <c r="D450" s="57">
        <v>439</v>
      </c>
      <c r="E450" s="57">
        <v>41</v>
      </c>
      <c r="F450" s="58">
        <f t="shared" si="36"/>
        <v>9.3394077448747156E-2</v>
      </c>
      <c r="G450" s="59">
        <f t="shared" si="37"/>
        <v>9.3394077448747156E-2</v>
      </c>
    </row>
    <row r="451" spans="1:7" ht="30">
      <c r="A451" s="55" t="s">
        <v>417</v>
      </c>
      <c r="B451" s="55" t="s">
        <v>932</v>
      </c>
      <c r="C451" s="56">
        <v>123</v>
      </c>
      <c r="D451" s="57">
        <v>1020</v>
      </c>
      <c r="E451" s="57">
        <v>105</v>
      </c>
      <c r="F451" s="58">
        <f t="shared" si="36"/>
        <v>0.10294117647058823</v>
      </c>
      <c r="G451" s="59">
        <f t="shared" si="37"/>
        <v>0.10294117647058823</v>
      </c>
    </row>
    <row r="452" spans="1:7" ht="30">
      <c r="A452" s="55" t="s">
        <v>418</v>
      </c>
      <c r="B452" s="55" t="s">
        <v>933</v>
      </c>
      <c r="C452" s="56">
        <v>10</v>
      </c>
      <c r="D452" s="57">
        <v>105</v>
      </c>
      <c r="E452" s="57">
        <v>31</v>
      </c>
      <c r="F452" s="58">
        <f t="shared" si="36"/>
        <v>0.29523809523809524</v>
      </c>
      <c r="G452" s="59">
        <f t="shared" si="37"/>
        <v>0.29523809523809524</v>
      </c>
    </row>
    <row r="453" spans="1:7">
      <c r="A453" s="55" t="s">
        <v>468</v>
      </c>
      <c r="B453" s="55" t="s">
        <v>934</v>
      </c>
      <c r="C453" s="56">
        <v>436</v>
      </c>
      <c r="D453" s="57">
        <v>1880</v>
      </c>
      <c r="E453" s="57">
        <f>SUM(E449:E452)</f>
        <v>263</v>
      </c>
      <c r="F453" s="58">
        <f t="shared" si="36"/>
        <v>0.13989361702127659</v>
      </c>
      <c r="G453" s="59">
        <f t="shared" si="37"/>
        <v>0.13989361702127659</v>
      </c>
    </row>
    <row r="454" spans="1:7" ht="30">
      <c r="A454" s="55" t="s">
        <v>416</v>
      </c>
      <c r="B454" s="55" t="s">
        <v>935</v>
      </c>
      <c r="C454" s="56">
        <v>182</v>
      </c>
      <c r="D454" s="57">
        <v>316</v>
      </c>
      <c r="E454" s="57">
        <v>47</v>
      </c>
      <c r="F454" s="58">
        <f t="shared" si="36"/>
        <v>0.14873417721518986</v>
      </c>
      <c r="G454" s="59">
        <f t="shared" si="37"/>
        <v>0.14873417721518986</v>
      </c>
    </row>
    <row r="455" spans="1:7" ht="45">
      <c r="A455" s="55" t="s">
        <v>422</v>
      </c>
      <c r="B455" s="55" t="s">
        <v>936</v>
      </c>
      <c r="C455" s="56">
        <v>51</v>
      </c>
      <c r="D455" s="57">
        <v>146</v>
      </c>
      <c r="E455" s="57">
        <v>88</v>
      </c>
      <c r="F455" s="58">
        <f t="shared" si="36"/>
        <v>0.60273972602739723</v>
      </c>
      <c r="G455" s="59">
        <f t="shared" si="37"/>
        <v>0.60273972602739723</v>
      </c>
    </row>
    <row r="456" spans="1:7" ht="30">
      <c r="A456" s="55" t="s">
        <v>421</v>
      </c>
      <c r="B456" s="55" t="s">
        <v>937</v>
      </c>
      <c r="C456" s="56">
        <v>41</v>
      </c>
      <c r="D456" s="57">
        <v>236</v>
      </c>
      <c r="E456" s="57">
        <v>82</v>
      </c>
      <c r="F456" s="58">
        <f t="shared" si="36"/>
        <v>0.34745762711864409</v>
      </c>
      <c r="G456" s="59">
        <f t="shared" si="37"/>
        <v>0.34745762711864409</v>
      </c>
    </row>
    <row r="457" spans="1:7">
      <c r="A457" s="55" t="s">
        <v>469</v>
      </c>
      <c r="B457" s="55" t="s">
        <v>938</v>
      </c>
      <c r="C457" s="56">
        <v>424</v>
      </c>
      <c r="D457" s="57">
        <v>712</v>
      </c>
      <c r="E457" s="57">
        <f>SUM(E453:E456)</f>
        <v>480</v>
      </c>
      <c r="F457" s="58">
        <f t="shared" si="36"/>
        <v>0.6741573033707865</v>
      </c>
      <c r="G457" s="59">
        <f t="shared" si="37"/>
        <v>0.6741573033707865</v>
      </c>
    </row>
    <row r="458" spans="1:7" ht="30">
      <c r="A458" s="55" t="s">
        <v>423</v>
      </c>
      <c r="B458" s="55" t="s">
        <v>939</v>
      </c>
      <c r="C458" s="56">
        <v>309</v>
      </c>
      <c r="D458" s="57">
        <v>312</v>
      </c>
      <c r="E458" s="57">
        <v>201</v>
      </c>
      <c r="F458" s="58">
        <f t="shared" si="36"/>
        <v>0.64423076923076927</v>
      </c>
      <c r="G458" s="59">
        <f t="shared" si="37"/>
        <v>0.64423076923076927</v>
      </c>
    </row>
    <row r="459" spans="1:7" ht="30">
      <c r="A459" s="55" t="s">
        <v>420</v>
      </c>
      <c r="B459" s="55" t="s">
        <v>940</v>
      </c>
      <c r="C459" s="56">
        <v>23</v>
      </c>
      <c r="D459" s="57">
        <v>18</v>
      </c>
      <c r="E459" s="57">
        <v>16</v>
      </c>
      <c r="F459" s="58">
        <f t="shared" si="36"/>
        <v>0.88888888888888884</v>
      </c>
      <c r="G459" s="59">
        <f t="shared" si="37"/>
        <v>0.88888888888888884</v>
      </c>
    </row>
    <row r="460" spans="1:7" ht="30">
      <c r="A460" s="55" t="s">
        <v>424</v>
      </c>
      <c r="B460" s="55" t="s">
        <v>941</v>
      </c>
      <c r="C460" s="56">
        <v>105</v>
      </c>
      <c r="D460" s="57">
        <v>54</v>
      </c>
      <c r="E460" s="57">
        <v>175</v>
      </c>
      <c r="F460" s="58">
        <f t="shared" si="36"/>
        <v>3.2407407407407409</v>
      </c>
      <c r="G460" s="59">
        <f t="shared" si="37"/>
        <v>1</v>
      </c>
    </row>
  </sheetData>
  <autoFilter ref="A1:G460">
    <sortState ref="A2:H460">
      <sortCondition ref="B1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Analysis</vt:lpstr>
      <vt:lpstr>Data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Cho</dc:creator>
  <cp:lastModifiedBy>Margaret Bozik</cp:lastModifiedBy>
  <dcterms:created xsi:type="dcterms:W3CDTF">2015-01-05T18:02:26Z</dcterms:created>
  <dcterms:modified xsi:type="dcterms:W3CDTF">2015-03-25T17:45:16Z</dcterms:modified>
</cp:coreProperties>
</file>